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026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D:\Dropbox\9. 내 드롭박스\@. #오빠두\@ 엑셀 - 영상강의\엑셀VBA강의\퀵VBA 7강 엑셀 메일보내기 자동화\"/>
    </mc:Choice>
  </mc:AlternateContent>
  <xr:revisionPtr revIDLastSave="0" documentId="13_ncr:1_{7BDFF5F2-0C0E-4FC3-BEAB-0F41D171C707}" xr6:coauthVersionLast="45" xr6:coauthVersionMax="45" xr10:uidLastSave="{00000000-0000-0000-0000-000000000000}"/>
  <bookViews>
    <workbookView xWindow="-108" yWindow="-108" windowWidth="23256" windowHeight="13176" xr2:uid="{9407C6E1-2F0A-4F68-BAA2-48BA7C967A8D}"/>
  </bookViews>
  <sheets>
    <sheet name="급여명세서" sheetId="2" r:id="rId1"/>
    <sheet name="급여자료" sheetId="3" r:id="rId2"/>
    <sheet name="세율표" sheetId="4" r:id="rId3"/>
  </sheets>
  <definedNames>
    <definedName name="_xlnm.Print_Area" localSheetId="0">급여명세서!$B$2:$E$18</definedName>
    <definedName name="_xlnm.Print_Area" localSheetId="1">급여자료!$F$23:$K$38</definedName>
    <definedName name="_xlnm.Print_Area" localSheetId="2">세율표!$B$17:$G$32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7" i="2" l="1" a="1"/>
  <c r="C7" i="2" s="1"/>
  <c r="P2" i="3"/>
  <c r="U9" i="3" l="1"/>
  <c r="T9" i="3"/>
  <c r="S9" i="3"/>
  <c r="R9" i="3"/>
  <c r="Q9" i="3"/>
  <c r="P9" i="3"/>
  <c r="U8" i="3"/>
  <c r="T8" i="3"/>
  <c r="S8" i="3"/>
  <c r="R8" i="3"/>
  <c r="Q8" i="3"/>
  <c r="P8" i="3"/>
  <c r="U7" i="3"/>
  <c r="T7" i="3"/>
  <c r="S7" i="3"/>
  <c r="R7" i="3"/>
  <c r="Q7" i="3"/>
  <c r="P7" i="3"/>
  <c r="U6" i="3"/>
  <c r="T6" i="3"/>
  <c r="S6" i="3"/>
  <c r="R6" i="3"/>
  <c r="Q6" i="3"/>
  <c r="P6" i="3"/>
  <c r="U5" i="3"/>
  <c r="T5" i="3"/>
  <c r="S5" i="3"/>
  <c r="R5" i="3"/>
  <c r="Q5" i="3"/>
  <c r="P5" i="3"/>
  <c r="U4" i="3"/>
  <c r="T4" i="3"/>
  <c r="S4" i="3"/>
  <c r="R4" i="3"/>
  <c r="Q4" i="3"/>
  <c r="P4" i="3"/>
  <c r="U3" i="3"/>
  <c r="T3" i="3"/>
  <c r="S3" i="3"/>
  <c r="R3" i="3"/>
  <c r="Q3" i="3"/>
  <c r="P3" i="3"/>
  <c r="U2" i="3"/>
  <c r="T2" i="3"/>
  <c r="S2" i="3"/>
  <c r="R2" i="3"/>
  <c r="Q2" i="3"/>
  <c r="E6" i="2" a="1"/>
  <c r="E6" i="2" s="1"/>
  <c r="C3" i="2"/>
  <c r="C14" i="2" s="1" a="1"/>
  <c r="C14" i="2" s="1"/>
  <c r="B2" i="2"/>
  <c r="E8" i="2" l="1" a="1"/>
  <c r="E8" i="2" s="1"/>
  <c r="C13" i="2" a="1"/>
  <c r="C13" i="2" s="1"/>
  <c r="C9" i="2" a="1"/>
  <c r="C9" i="2" s="1"/>
  <c r="E9" i="2" a="1"/>
  <c r="E9" i="2" s="1"/>
  <c r="C10" i="2" a="1"/>
  <c r="C10" i="2" s="1"/>
  <c r="E3" i="2"/>
  <c r="E10" i="2" a="1"/>
  <c r="E10" i="2" s="1"/>
  <c r="C4" i="2"/>
  <c r="C11" i="2" a="1"/>
  <c r="C11" i="2" s="1"/>
  <c r="C8" i="2" a="1"/>
  <c r="C8" i="2" s="1"/>
  <c r="E4" i="2"/>
  <c r="E11" i="2" a="1"/>
  <c r="E11" i="2" s="1"/>
  <c r="C6" i="2" a="1"/>
  <c r="C6" i="2" s="1"/>
  <c r="C12" i="2" a="1"/>
  <c r="C12" i="2" s="1"/>
  <c r="E12" i="2" a="1"/>
  <c r="E12" i="2" s="1"/>
  <c r="E7" i="2" a="1"/>
  <c r="E7" i="2" s="1"/>
  <c r="E17" i="2" l="1"/>
  <c r="C17" i="2"/>
  <c r="E18" i="2" s="1"/>
</calcChain>
</file>

<file path=xl/sharedStrings.xml><?xml version="1.0" encoding="utf-8"?>
<sst xmlns="http://schemas.openxmlformats.org/spreadsheetml/2006/main" count="107" uniqueCount="74">
  <si>
    <t>최종 수령액</t>
    <phoneticPr fontId="4" type="noConversion"/>
  </si>
  <si>
    <t>공제합계</t>
    <phoneticPr fontId="4" type="noConversion"/>
  </si>
  <si>
    <t>급여계</t>
    <phoneticPr fontId="4" type="noConversion"/>
  </si>
  <si>
    <t xml:space="preserve"> </t>
    <phoneticPr fontId="4" type="noConversion"/>
  </si>
  <si>
    <t>기타</t>
    <phoneticPr fontId="4" type="noConversion"/>
  </si>
  <si>
    <t>복리후생</t>
    <phoneticPr fontId="4" type="noConversion"/>
  </si>
  <si>
    <t>연말정산</t>
    <phoneticPr fontId="4" type="noConversion"/>
  </si>
  <si>
    <t>교통비</t>
    <phoneticPr fontId="4" type="noConversion"/>
  </si>
  <si>
    <t>건강보험</t>
    <phoneticPr fontId="4" type="noConversion"/>
  </si>
  <si>
    <t>식대</t>
    <phoneticPr fontId="4" type="noConversion"/>
  </si>
  <si>
    <t>장기요양</t>
    <phoneticPr fontId="4" type="noConversion"/>
  </si>
  <si>
    <t>상여금</t>
    <phoneticPr fontId="4" type="noConversion"/>
  </si>
  <si>
    <t>국민연금</t>
    <phoneticPr fontId="4" type="noConversion"/>
  </si>
  <si>
    <t>휴일수당</t>
    <phoneticPr fontId="4" type="noConversion"/>
  </si>
  <si>
    <t>고용보험</t>
    <phoneticPr fontId="4" type="noConversion"/>
  </si>
  <si>
    <t>연장수당</t>
    <phoneticPr fontId="4" type="noConversion"/>
  </si>
  <si>
    <t>주민세</t>
    <phoneticPr fontId="4" type="noConversion"/>
  </si>
  <si>
    <t>직책수당</t>
    <phoneticPr fontId="4" type="noConversion"/>
  </si>
  <si>
    <t>소득세</t>
    <phoneticPr fontId="4" type="noConversion"/>
  </si>
  <si>
    <t>기본급</t>
    <phoneticPr fontId="4" type="noConversion"/>
  </si>
  <si>
    <t>사번</t>
    <phoneticPr fontId="4" type="noConversion"/>
  </si>
  <si>
    <t>공제액</t>
    <phoneticPr fontId="4" type="noConversion"/>
  </si>
  <si>
    <t>공제항목</t>
    <phoneticPr fontId="4" type="noConversion"/>
  </si>
  <si>
    <t>지급액</t>
    <phoneticPr fontId="4" type="noConversion"/>
  </si>
  <si>
    <t>지급방식</t>
    <phoneticPr fontId="4" type="noConversion"/>
  </si>
  <si>
    <t>월</t>
    <phoneticPr fontId="4" type="noConversion"/>
  </si>
  <si>
    <t>직  책 :</t>
    <phoneticPr fontId="4" type="noConversion"/>
  </si>
  <si>
    <t>부  서 :</t>
    <phoneticPr fontId="4" type="noConversion"/>
  </si>
  <si>
    <t>년도</t>
    <phoneticPr fontId="4" type="noConversion"/>
  </si>
  <si>
    <t>성  명 :</t>
    <phoneticPr fontId="4" type="noConversion"/>
  </si>
  <si>
    <t>사  번 :</t>
    <phoneticPr fontId="4" type="noConversion"/>
  </si>
  <si>
    <t>날짜/직원선택</t>
    <phoneticPr fontId="4" type="noConversion"/>
  </si>
  <si>
    <t>사원</t>
    <phoneticPr fontId="4" type="noConversion"/>
  </si>
  <si>
    <t>인사과</t>
    <phoneticPr fontId="4" type="noConversion"/>
  </si>
  <si>
    <t>동생두</t>
    <phoneticPr fontId="4" type="noConversion"/>
  </si>
  <si>
    <t>OPD0004</t>
    <phoneticPr fontId="4" type="noConversion"/>
  </si>
  <si>
    <t>대리</t>
    <phoneticPr fontId="4" type="noConversion"/>
  </si>
  <si>
    <t>총무부</t>
    <phoneticPr fontId="4" type="noConversion"/>
  </si>
  <si>
    <t>형님두</t>
    <phoneticPr fontId="4" type="noConversion"/>
  </si>
  <si>
    <t>OPD0003</t>
    <phoneticPr fontId="4" type="noConversion"/>
  </si>
  <si>
    <t>과장</t>
    <phoneticPr fontId="4" type="noConversion"/>
  </si>
  <si>
    <t>영업부</t>
    <phoneticPr fontId="4" type="noConversion"/>
  </si>
  <si>
    <t>언니두</t>
    <phoneticPr fontId="4" type="noConversion"/>
  </si>
  <si>
    <t>OPD0002</t>
    <phoneticPr fontId="4" type="noConversion"/>
  </si>
  <si>
    <t>부장</t>
    <phoneticPr fontId="4" type="noConversion"/>
  </si>
  <si>
    <t>구매부</t>
    <phoneticPr fontId="4" type="noConversion"/>
  </si>
  <si>
    <t>오빠두</t>
    <phoneticPr fontId="4" type="noConversion"/>
  </si>
  <si>
    <t>OPD0001</t>
    <phoneticPr fontId="4" type="noConversion"/>
  </si>
  <si>
    <t>기타</t>
  </si>
  <si>
    <t>복리후생</t>
  </si>
  <si>
    <t>교통비</t>
  </si>
  <si>
    <t>식대</t>
  </si>
  <si>
    <t>상여금</t>
  </si>
  <si>
    <t>휴일수당</t>
  </si>
  <si>
    <t>연장수당</t>
  </si>
  <si>
    <t>직책수당</t>
  </si>
  <si>
    <t>지급월</t>
    <phoneticPr fontId="4" type="noConversion"/>
  </si>
  <si>
    <t>지급년도</t>
    <phoneticPr fontId="4" type="noConversion"/>
  </si>
  <si>
    <t>직책</t>
    <phoneticPr fontId="4" type="noConversion"/>
  </si>
  <si>
    <t>부서</t>
    <phoneticPr fontId="4" type="noConversion"/>
  </si>
  <si>
    <t>성명</t>
    <phoneticPr fontId="4" type="noConversion"/>
  </si>
  <si>
    <t>사원번호</t>
    <phoneticPr fontId="4" type="noConversion"/>
  </si>
  <si>
    <t>건강보험료의 8.51%</t>
    <phoneticPr fontId="4" type="noConversion"/>
  </si>
  <si>
    <t>150인 미만 기준</t>
    <phoneticPr fontId="4" type="noConversion"/>
  </si>
  <si>
    <t>비고</t>
    <phoneticPr fontId="4" type="noConversion"/>
  </si>
  <si>
    <t>회사부담</t>
    <phoneticPr fontId="4" type="noConversion"/>
  </si>
  <si>
    <t>근로자부담</t>
    <phoneticPr fontId="4" type="noConversion"/>
  </si>
  <si>
    <t>구분</t>
    <phoneticPr fontId="4" type="noConversion"/>
  </si>
  <si>
    <t>누진공제</t>
    <phoneticPr fontId="4" type="noConversion"/>
  </si>
  <si>
    <t>세율</t>
    <phoneticPr fontId="4" type="noConversion"/>
  </si>
  <si>
    <t>과세표준</t>
    <phoneticPr fontId="4" type="noConversion"/>
  </si>
  <si>
    <t>보험비율</t>
    <phoneticPr fontId="4" type="noConversion"/>
  </si>
  <si>
    <t>소득세율</t>
    <phoneticPr fontId="4" type="noConversion"/>
  </si>
  <si>
    <t>OPD0003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</si>
</sst>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);[Red]\(#,##0\);\-_ "/>
    <numFmt numFmtId="177" formatCode="#,##0_ "/>
  </numFmts>
  <fonts count="17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scheme val="minor"/>
    </font>
    <font>
      <sz val="8"/>
      <name val="맑은 고딕"/>
      <family val="2"/>
      <charset val="129"/>
      <scheme val="minor"/>
    </font>
    <font>
      <b/>
      <sz val="9"/>
      <color theme="1" tint="0.14999847407452621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9"/>
      <color theme="1" tint="0.14999847407452621"/>
      <name val="맑은 고딕"/>
      <family val="3"/>
      <charset val="129"/>
      <scheme val="minor"/>
    </font>
    <font>
      <b/>
      <sz val="9"/>
      <color rgb="FF0070C0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9"/>
      <color theme="1" tint="0.249977111117893"/>
      <name val="맑은 고딕"/>
      <family val="3"/>
      <charset val="129"/>
      <scheme val="minor"/>
    </font>
    <font>
      <sz val="9"/>
      <color theme="1" tint="0.249977111117893"/>
      <name val="맑은 고딕"/>
      <family val="2"/>
      <scheme val="minor"/>
    </font>
    <font>
      <b/>
      <sz val="9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8"/>
      <color rgb="FF000000"/>
      <name val="Lato"/>
      <family val="2"/>
    </font>
    <font>
      <sz val="9"/>
      <color theme="1"/>
      <name val="맑은 고딕"/>
      <family val="2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1" tint="0.34998626667073579"/>
        <bgColor indexed="64"/>
      </patternFill>
    </fill>
  </fills>
  <borders count="22">
    <border>
      <left/>
      <right/>
      <top/>
      <bottom/>
      <diagonal/>
    </border>
    <border>
      <left style="thin">
        <color theme="1" tint="0.499984740745262"/>
      </left>
      <right/>
      <top style="medium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medium">
        <color theme="1" tint="0.499984740745262"/>
      </top>
      <bottom style="medium">
        <color theme="1" tint="0.499984740745262"/>
      </bottom>
      <diagonal/>
    </border>
    <border>
      <left/>
      <right style="thin">
        <color theme="1" tint="0.499984740745262"/>
      </right>
      <top style="medium">
        <color theme="1" tint="0.499984740745262"/>
      </top>
      <bottom style="medium">
        <color theme="1" tint="0.499984740745262"/>
      </bottom>
      <diagonal/>
    </border>
    <border>
      <left/>
      <right/>
      <top style="medium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/>
      <bottom style="medium">
        <color theme="1" tint="0.499984740745262"/>
      </bottom>
      <diagonal/>
    </border>
    <border>
      <left/>
      <right/>
      <top style="medium">
        <color theme="1" tint="0.499984740745262"/>
      </top>
      <bottom style="thin">
        <color theme="1" tint="0.499984740745262"/>
      </bottom>
      <diagonal/>
    </border>
    <border>
      <left/>
      <right/>
      <top style="medium">
        <color theme="1" tint="0.34998626667073579"/>
      </top>
      <bottom/>
      <diagonal/>
    </border>
    <border>
      <left/>
      <right/>
      <top style="medium">
        <color theme="1" tint="0.34998626667073579"/>
      </top>
      <bottom style="medium">
        <color theme="1" tint="0.34998626667073579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62">
    <xf numFmtId="0" fontId="0" fillId="0" borderId="0" xfId="0">
      <alignment vertical="center"/>
    </xf>
    <xf numFmtId="0" fontId="1" fillId="0" borderId="0" xfId="1"/>
    <xf numFmtId="176" fontId="3" fillId="2" borderId="1" xfId="1" applyNumberFormat="1" applyFont="1" applyFill="1" applyBorder="1"/>
    <xf numFmtId="0" fontId="3" fillId="2" borderId="2" xfId="1" applyFont="1" applyFill="1" applyBorder="1" applyAlignment="1">
      <alignment horizontal="center"/>
    </xf>
    <xf numFmtId="176" fontId="5" fillId="0" borderId="3" xfId="1" applyNumberFormat="1" applyFont="1" applyBorder="1"/>
    <xf numFmtId="0" fontId="5" fillId="0" borderId="4" xfId="1" applyFont="1" applyBorder="1" applyAlignment="1">
      <alignment horizontal="center"/>
    </xf>
    <xf numFmtId="176" fontId="5" fillId="0" borderId="5" xfId="1" applyNumberFormat="1" applyFont="1" applyBorder="1"/>
    <xf numFmtId="0" fontId="5" fillId="0" borderId="6" xfId="1" applyFont="1" applyBorder="1" applyAlignment="1">
      <alignment horizontal="center"/>
    </xf>
    <xf numFmtId="176" fontId="5" fillId="0" borderId="6" xfId="1" applyNumberFormat="1" applyFont="1" applyBorder="1"/>
    <xf numFmtId="0" fontId="5" fillId="0" borderId="7" xfId="1" applyFont="1" applyBorder="1" applyAlignment="1">
      <alignment horizontal="center"/>
    </xf>
    <xf numFmtId="176" fontId="5" fillId="0" borderId="8" xfId="1" applyNumberFormat="1" applyFont="1" applyBorder="1"/>
    <xf numFmtId="0" fontId="5" fillId="0" borderId="9" xfId="1" applyFont="1" applyBorder="1" applyAlignment="1">
      <alignment horizontal="center"/>
    </xf>
    <xf numFmtId="176" fontId="5" fillId="0" borderId="9" xfId="1" applyNumberFormat="1" applyFont="1" applyBorder="1"/>
    <xf numFmtId="0" fontId="5" fillId="0" borderId="10" xfId="1" applyFont="1" applyBorder="1" applyAlignment="1">
      <alignment horizontal="center"/>
    </xf>
    <xf numFmtId="0" fontId="5" fillId="0" borderId="11" xfId="1" applyFont="1" applyBorder="1" applyAlignment="1">
      <alignment horizontal="center"/>
    </xf>
    <xf numFmtId="176" fontId="5" fillId="0" borderId="11" xfId="1" applyNumberFormat="1" applyFont="1" applyBorder="1"/>
    <xf numFmtId="0" fontId="5" fillId="0" borderId="12" xfId="1" applyFont="1" applyBorder="1" applyAlignment="1">
      <alignment horizontal="center"/>
    </xf>
    <xf numFmtId="0" fontId="6" fillId="0" borderId="13" xfId="1" applyFont="1" applyBorder="1" applyAlignment="1">
      <alignment horizontal="right"/>
    </xf>
    <xf numFmtId="0" fontId="7" fillId="0" borderId="13" xfId="1" applyFont="1" applyBorder="1" applyAlignment="1">
      <alignment horizontal="left"/>
    </xf>
    <xf numFmtId="0" fontId="3" fillId="2" borderId="1" xfId="1" applyFont="1" applyFill="1" applyBorder="1" applyAlignment="1">
      <alignment horizontal="center" vertical="center"/>
    </xf>
    <xf numFmtId="0" fontId="3" fillId="2" borderId="2" xfId="1" applyFont="1" applyFill="1" applyBorder="1" applyAlignment="1">
      <alignment horizontal="center" vertical="center"/>
    </xf>
    <xf numFmtId="0" fontId="3" fillId="2" borderId="3" xfId="1" applyFont="1" applyFill="1" applyBorder="1" applyAlignment="1">
      <alignment horizontal="center" vertical="center"/>
    </xf>
    <xf numFmtId="0" fontId="6" fillId="0" borderId="13" xfId="1" applyFont="1" applyBorder="1"/>
    <xf numFmtId="0" fontId="8" fillId="0" borderId="13" xfId="1" applyFont="1" applyBorder="1" applyAlignment="1">
      <alignment horizontal="left" vertical="center"/>
    </xf>
    <xf numFmtId="0" fontId="8" fillId="0" borderId="14" xfId="1" applyFont="1" applyBorder="1" applyAlignment="1">
      <alignment horizontal="center" vertical="center"/>
    </xf>
    <xf numFmtId="0" fontId="9" fillId="0" borderId="14" xfId="1" applyFont="1" applyBorder="1" applyAlignment="1">
      <alignment horizontal="center" vertical="center"/>
    </xf>
    <xf numFmtId="0" fontId="6" fillId="0" borderId="15" xfId="1" applyFont="1" applyBorder="1"/>
    <xf numFmtId="0" fontId="7" fillId="0" borderId="15" xfId="1" applyFont="1" applyBorder="1" applyAlignment="1">
      <alignment horizontal="left"/>
    </xf>
    <xf numFmtId="0" fontId="8" fillId="0" borderId="16" xfId="1" applyFont="1" applyBorder="1" applyAlignment="1">
      <alignment horizontal="center" vertical="center"/>
    </xf>
    <xf numFmtId="0" fontId="9" fillId="0" borderId="16" xfId="1" applyFont="1" applyBorder="1" applyAlignment="1">
      <alignment horizontal="center" vertical="center"/>
    </xf>
    <xf numFmtId="0" fontId="1" fillId="0" borderId="0" xfId="1" applyAlignment="1">
      <alignment horizontal="right"/>
    </xf>
    <xf numFmtId="0" fontId="1" fillId="0" borderId="0" xfId="1" applyAlignment="1">
      <alignment horizontal="left"/>
    </xf>
    <xf numFmtId="0" fontId="7" fillId="0" borderId="0" xfId="1" applyFont="1" applyAlignment="1">
      <alignment horizontal="right"/>
    </xf>
    <xf numFmtId="0" fontId="7" fillId="0" borderId="0" xfId="1" applyFont="1" applyAlignment="1">
      <alignment horizontal="left"/>
    </xf>
    <xf numFmtId="177" fontId="1" fillId="0" borderId="0" xfId="1" applyNumberFormat="1" applyAlignment="1">
      <alignment horizontal="right"/>
    </xf>
    <xf numFmtId="9" fontId="1" fillId="0" borderId="0" xfId="1" applyNumberFormat="1" applyAlignment="1">
      <alignment horizontal="right"/>
    </xf>
    <xf numFmtId="0" fontId="12" fillId="0" borderId="0" xfId="1" applyFont="1" applyAlignment="1">
      <alignment horizontal="left"/>
    </xf>
    <xf numFmtId="177" fontId="7" fillId="0" borderId="0" xfId="1" applyNumberFormat="1" applyFont="1" applyAlignment="1">
      <alignment horizontal="right"/>
    </xf>
    <xf numFmtId="0" fontId="13" fillId="0" borderId="0" xfId="1" applyFont="1" applyAlignment="1">
      <alignment horizontal="right"/>
    </xf>
    <xf numFmtId="0" fontId="13" fillId="0" borderId="0" xfId="1" applyFont="1" applyAlignment="1">
      <alignment horizontal="left"/>
    </xf>
    <xf numFmtId="0" fontId="1" fillId="0" borderId="0" xfId="1" applyAlignment="1">
      <alignment horizontal="center" vertical="center"/>
    </xf>
    <xf numFmtId="0" fontId="1" fillId="0" borderId="0" xfId="1" applyAlignment="1">
      <alignment horizontal="right" vertical="center"/>
    </xf>
    <xf numFmtId="0" fontId="1" fillId="0" borderId="0" xfId="1" applyAlignment="1">
      <alignment horizontal="left" vertical="center"/>
    </xf>
    <xf numFmtId="177" fontId="1" fillId="0" borderId="0" xfId="1" applyNumberFormat="1"/>
    <xf numFmtId="9" fontId="1" fillId="0" borderId="0" xfId="1" applyNumberFormat="1"/>
    <xf numFmtId="0" fontId="14" fillId="0" borderId="0" xfId="1" applyFont="1"/>
    <xf numFmtId="177" fontId="14" fillId="0" borderId="0" xfId="1" applyNumberFormat="1" applyFont="1"/>
    <xf numFmtId="177" fontId="14" fillId="0" borderId="18" xfId="1" applyNumberFormat="1" applyFont="1" applyBorder="1"/>
    <xf numFmtId="9" fontId="14" fillId="0" borderId="18" xfId="1" applyNumberFormat="1" applyFont="1" applyBorder="1"/>
    <xf numFmtId="0" fontId="14" fillId="0" borderId="18" xfId="1" applyFont="1" applyBorder="1"/>
    <xf numFmtId="10" fontId="14" fillId="0" borderId="18" xfId="1" applyNumberFormat="1" applyFont="1" applyBorder="1"/>
    <xf numFmtId="0" fontId="14" fillId="0" borderId="19" xfId="1" applyFont="1" applyBorder="1"/>
    <xf numFmtId="10" fontId="14" fillId="0" borderId="19" xfId="1" applyNumberFormat="1" applyFont="1" applyBorder="1"/>
    <xf numFmtId="177" fontId="14" fillId="0" borderId="20" xfId="1" applyNumberFormat="1" applyFont="1" applyBorder="1"/>
    <xf numFmtId="9" fontId="14" fillId="0" borderId="20" xfId="1" applyNumberFormat="1" applyFont="1" applyBorder="1"/>
    <xf numFmtId="0" fontId="15" fillId="0" borderId="21" xfId="1" applyFont="1" applyBorder="1" applyAlignment="1">
      <alignment horizontal="left"/>
    </xf>
    <xf numFmtId="0" fontId="15" fillId="0" borderId="21" xfId="1" applyFont="1" applyBorder="1" applyAlignment="1">
      <alignment horizontal="right"/>
    </xf>
    <xf numFmtId="177" fontId="15" fillId="0" borderId="0" xfId="1" applyNumberFormat="1" applyFont="1" applyAlignment="1">
      <alignment horizontal="right"/>
    </xf>
    <xf numFmtId="177" fontId="15" fillId="0" borderId="21" xfId="1" applyNumberFormat="1" applyFont="1" applyBorder="1" applyAlignment="1">
      <alignment horizontal="right"/>
    </xf>
    <xf numFmtId="0" fontId="11" fillId="0" borderId="17" xfId="1" applyFont="1" applyBorder="1" applyAlignment="1">
      <alignment horizontal="left" vertical="center"/>
    </xf>
    <xf numFmtId="0" fontId="10" fillId="2" borderId="4" xfId="1" applyFont="1" applyFill="1" applyBorder="1" applyAlignment="1">
      <alignment horizontal="left" vertical="center"/>
    </xf>
    <xf numFmtId="0" fontId="16" fillId="3" borderId="0" xfId="1" applyFont="1" applyFill="1" applyAlignment="1">
      <alignment horizontal="center"/>
    </xf>
  </cellXfs>
  <cellStyles count="2">
    <cellStyle name="Normal 2" xfId="1" xr:uid="{0ACA16D5-DCA0-4E1C-9A8C-794B118AB5A9}"/>
    <cellStyle name="표준" xfId="0" builtinId="0"/>
  </cellStyles>
  <dxfs count="24">
    <dxf>
      <font>
        <strike val="0"/>
        <outline val="0"/>
        <shadow val="0"/>
        <u val="none"/>
        <vertAlign val="baseline"/>
        <sz val="9"/>
        <color theme="1"/>
        <name val="맑은 고딕"/>
        <scheme val="minor"/>
      </font>
      <numFmt numFmtId="177" formatCode="#,##0_ "/>
      <alignment horizontal="right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color theme="1"/>
        <name val="맑은 고딕"/>
        <scheme val="minor"/>
      </font>
      <numFmt numFmtId="177" formatCode="#,##0_ "/>
      <alignment horizontal="right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color theme="1"/>
        <name val="맑은 고딕"/>
        <scheme val="minor"/>
      </font>
      <numFmt numFmtId="177" formatCode="#,##0_ "/>
      <alignment horizontal="right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color theme="1"/>
        <name val="맑은 고딕"/>
        <scheme val="minor"/>
      </font>
      <numFmt numFmtId="177" formatCode="#,##0_ "/>
      <alignment horizontal="right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color theme="1"/>
        <name val="맑은 고딕"/>
        <scheme val="minor"/>
      </font>
      <numFmt numFmtId="177" formatCode="#,##0_ "/>
      <alignment horizontal="right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color theme="1"/>
        <name val="맑은 고딕"/>
        <scheme val="minor"/>
      </font>
      <numFmt numFmtId="177" formatCode="#,##0_ "/>
      <alignment horizontal="right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color theme="1"/>
        <name val="맑은 고딕"/>
        <scheme val="minor"/>
      </font>
      <numFmt numFmtId="177" formatCode="#,##0_ "/>
      <alignment horizontal="right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color theme="1"/>
        <name val="맑은 고딕"/>
        <scheme val="minor"/>
      </font>
      <numFmt numFmtId="177" formatCode="#,##0_ "/>
      <alignment horizontal="right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color theme="1"/>
        <name val="맑은 고딕"/>
        <scheme val="minor"/>
      </font>
      <numFmt numFmtId="177" formatCode="#,##0_ "/>
      <alignment horizontal="right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color theme="1"/>
        <name val="맑은 고딕"/>
        <scheme val="minor"/>
      </font>
      <numFmt numFmtId="177" formatCode="#,##0_ "/>
      <alignment horizontal="right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color theme="1"/>
        <name val="맑은 고딕"/>
        <scheme val="minor"/>
      </font>
      <numFmt numFmtId="177" formatCode="#,##0_ "/>
      <alignment horizontal="right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color theme="1"/>
        <name val="맑은 고딕"/>
        <scheme val="minor"/>
      </font>
      <numFmt numFmtId="177" formatCode="#,##0_ "/>
      <alignment horizontal="right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color theme="1"/>
        <name val="맑은 고딕"/>
        <scheme val="minor"/>
      </font>
      <numFmt numFmtId="177" formatCode="#,##0_ "/>
      <alignment horizontal="right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color theme="1"/>
        <name val="맑은 고딕"/>
        <scheme val="minor"/>
      </font>
      <numFmt numFmtId="177" formatCode="#,##0_ "/>
      <alignment horizontal="right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color theme="1"/>
        <name val="맑은 고딕"/>
        <scheme val="minor"/>
      </font>
      <numFmt numFmtId="177" formatCode="#,##0_ "/>
      <alignment horizontal="right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color theme="1"/>
        <name val="맑은 고딕"/>
        <scheme val="minor"/>
      </font>
      <numFmt numFmtId="177" formatCode="#,##0_ "/>
      <alignment horizontal="right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color theme="1"/>
        <name val="맑은 고딕"/>
        <scheme val="minor"/>
      </font>
      <numFmt numFmtId="177" formatCode="#,##0_ "/>
      <alignment horizontal="right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맑은 고딕"/>
        <family val="2"/>
        <scheme val="minor"/>
      </font>
      <alignment horizontal="right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color theme="1"/>
        <name val="맑은 고딕"/>
        <scheme val="minor"/>
      </font>
      <alignment horizontal="left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color theme="1"/>
        <name val="맑은 고딕"/>
        <scheme val="minor"/>
      </font>
      <alignment horizontal="left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color theme="1"/>
        <name val="맑은 고딕"/>
        <scheme val="minor"/>
      </font>
      <alignment horizontal="left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color theme="1"/>
        <name val="맑은 고딕"/>
        <scheme val="minor"/>
      </font>
      <alignment horizontal="left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color theme="1"/>
        <name val="맑은 고딕"/>
        <scheme val="minor"/>
      </font>
    </dxf>
    <dxf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944515F-E73B-4EFA-8619-78F4B8677D12}" name="Table1" displayName="Table1" ref="A1:V9" totalsRowShown="0" headerRowDxfId="23" dataDxfId="22">
  <autoFilter ref="A1:V9" xr:uid="{00000000-0009-0000-0100-000001000000}"/>
  <tableColumns count="22">
    <tableColumn id="1" xr3:uid="{00000000-0010-0000-0000-000001000000}" name="사원번호" dataDxfId="21"/>
    <tableColumn id="2" xr3:uid="{00000000-0010-0000-0000-000002000000}" name="성명" dataDxfId="20"/>
    <tableColumn id="3" xr3:uid="{00000000-0010-0000-0000-000003000000}" name="부서" dataDxfId="19"/>
    <tableColumn id="4" xr3:uid="{00000000-0010-0000-0000-000004000000}" name="직책" dataDxfId="18"/>
    <tableColumn id="22" xr3:uid="{97F9C731-69BE-42F6-A491-EA79C3DBE0BC}" name="지급년도" dataDxfId="17"/>
    <tableColumn id="5" xr3:uid="{00000000-0010-0000-0000-000005000000}" name="지급월" dataDxfId="16"/>
    <tableColumn id="6" xr3:uid="{00000000-0010-0000-0000-000006000000}" name="기본급" dataDxfId="15"/>
    <tableColumn id="7" xr3:uid="{00000000-0010-0000-0000-000007000000}" name="직책수당" dataDxfId="14"/>
    <tableColumn id="8" xr3:uid="{00000000-0010-0000-0000-000008000000}" name="연장수당" dataDxfId="13"/>
    <tableColumn id="9" xr3:uid="{00000000-0010-0000-0000-000009000000}" name="휴일수당" dataDxfId="12"/>
    <tableColumn id="10" xr3:uid="{00000000-0010-0000-0000-00000A000000}" name="상여금" dataDxfId="11"/>
    <tableColumn id="11" xr3:uid="{00000000-0010-0000-0000-00000B000000}" name="식대" dataDxfId="10"/>
    <tableColumn id="12" xr3:uid="{00000000-0010-0000-0000-00000C000000}" name="교통비" dataDxfId="9"/>
    <tableColumn id="13" xr3:uid="{00000000-0010-0000-0000-00000D000000}" name="복리후생" dataDxfId="8"/>
    <tableColumn id="14" xr3:uid="{00000000-0010-0000-0000-00000E000000}" name="기타" dataDxfId="7"/>
    <tableColumn id="15" xr3:uid="{00000000-0010-0000-0000-00000F000000}" name="소득세" dataDxfId="6">
      <calculatedColumnFormula>SUM(G2:O2)*INDEX(세율표!$B$4:$D$10,MATCH(SUM(G2:O2)*12,세율표!$B$4:$B$10,1),2)-INDEX(세율표!$B$4:$D$10,MATCH(SUM(G2:O2)*12,세율표!$B$4:$B$10,1),3)/12</calculatedColumnFormula>
    </tableColumn>
    <tableColumn id="16" xr3:uid="{00000000-0010-0000-0000-000010000000}" name="주민세" dataDxfId="5">
      <calculatedColumnFormula>P2*10%</calculatedColumnFormula>
    </tableColumn>
    <tableColumn id="17" xr3:uid="{00000000-0010-0000-0000-000011000000}" name="고용보험" dataDxfId="4">
      <calculatedColumnFormula>SUM(G2:O2)*0.65%</calculatedColumnFormula>
    </tableColumn>
    <tableColumn id="18" xr3:uid="{00000000-0010-0000-0000-000012000000}" name="국민연금" dataDxfId="3">
      <calculatedColumnFormula>SUM(G2:O2)*4.5%</calculatedColumnFormula>
    </tableColumn>
    <tableColumn id="19" xr3:uid="{00000000-0010-0000-0000-000013000000}" name="장기요양" dataDxfId="2">
      <calculatedColumnFormula>SUM(G2:O2)*0.27%</calculatedColumnFormula>
    </tableColumn>
    <tableColumn id="20" xr3:uid="{00000000-0010-0000-0000-000014000000}" name="건강보험" dataDxfId="1">
      <calculatedColumnFormula>SUM(G2:O2)*3.23%</calculatedColumnFormula>
    </tableColumn>
    <tableColumn id="21" xr3:uid="{00000000-0010-0000-0000-000015000000}" name="연말정산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0E2CE7-ECB0-46F7-8329-BB4A0C8BC635}">
  <sheetPr codeName="Sheet4">
    <pageSetUpPr fitToPage="1"/>
  </sheetPr>
  <dimension ref="B1:H18"/>
  <sheetViews>
    <sheetView showGridLines="0" tabSelected="1" zoomScaleNormal="100" workbookViewId="0">
      <selection activeCell="E15" sqref="E15"/>
    </sheetView>
  </sheetViews>
  <sheetFormatPr defaultRowHeight="17.399999999999999"/>
  <cols>
    <col min="1" max="1" width="2.296875" style="1" customWidth="1"/>
    <col min="2" max="2" width="14.3984375" style="1" customWidth="1"/>
    <col min="3" max="3" width="18" style="1" customWidth="1"/>
    <col min="4" max="4" width="16.59765625" style="1" customWidth="1"/>
    <col min="5" max="5" width="18" style="1" customWidth="1"/>
    <col min="6" max="6" width="4.3984375" style="1" customWidth="1"/>
    <col min="7" max="7" width="9.09765625" style="1" customWidth="1"/>
    <col min="8" max="8" width="10.09765625" style="1" customWidth="1"/>
    <col min="9" max="9" width="8.796875" style="1"/>
    <col min="10" max="10" width="10.5" style="1" bestFit="1" customWidth="1"/>
    <col min="11" max="11" width="13.3984375" style="1" customWidth="1"/>
    <col min="12" max="12" width="8.796875" style="1"/>
    <col min="13" max="13" width="11" style="1" bestFit="1" customWidth="1"/>
    <col min="14" max="14" width="9.8984375" style="1" customWidth="1"/>
    <col min="15" max="18" width="8.796875" style="1"/>
    <col min="19" max="19" width="10.3984375" style="1" bestFit="1" customWidth="1"/>
    <col min="20" max="20" width="11.5" style="1" bestFit="1" customWidth="1"/>
    <col min="21" max="22" width="9.8984375" style="1" customWidth="1"/>
    <col min="23" max="23" width="8.796875" style="1"/>
    <col min="24" max="25" width="9.09765625" style="1" bestFit="1" customWidth="1"/>
    <col min="26" max="26" width="9.8984375" style="1" customWidth="1"/>
    <col min="27" max="27" width="8.796875" style="1"/>
    <col min="28" max="28" width="10.3984375" style="1" bestFit="1" customWidth="1"/>
    <col min="29" max="29" width="9.09765625" style="1" bestFit="1" customWidth="1"/>
    <col min="30" max="34" width="9.8984375" style="1" customWidth="1"/>
    <col min="35" max="35" width="9.19921875" style="1" bestFit="1" customWidth="1"/>
    <col min="36" max="16384" width="8.796875" style="1"/>
  </cols>
  <sheetData>
    <row r="1" spans="2:8" ht="10.8" customHeight="1" thickBot="1"/>
    <row r="2" spans="2:8" ht="22.2" customHeight="1" thickBot="1">
      <c r="B2" s="59" t="str">
        <f>H3&amp;"년 "&amp;H4&amp;"월 급여 명세서"</f>
        <v>2019년 8월 급여 명세서</v>
      </c>
      <c r="C2" s="59"/>
      <c r="D2" s="59"/>
      <c r="E2" s="59"/>
      <c r="G2" s="60" t="s">
        <v>31</v>
      </c>
      <c r="H2" s="60"/>
    </row>
    <row r="3" spans="2:8">
      <c r="B3" s="29" t="s">
        <v>30</v>
      </c>
      <c r="C3" s="28" t="str">
        <f>H5</f>
        <v>OPD0003</v>
      </c>
      <c r="D3" s="28" t="s">
        <v>29</v>
      </c>
      <c r="E3" s="28" t="str">
        <f>VLOOKUP(C3,Table1[#All],2,0)</f>
        <v>형님두</v>
      </c>
      <c r="G3" s="27" t="s">
        <v>28</v>
      </c>
      <c r="H3" s="26">
        <v>2019</v>
      </c>
    </row>
    <row r="4" spans="2:8" ht="18" thickBot="1">
      <c r="B4" s="25" t="s">
        <v>27</v>
      </c>
      <c r="C4" s="24" t="str">
        <f>VLOOKUP(C3,Table1[#All],3,0)</f>
        <v>총무부</v>
      </c>
      <c r="D4" s="24" t="s">
        <v>26</v>
      </c>
      <c r="E4" s="24" t="str">
        <f>VLOOKUP(C3,Table1[#All],4,0)</f>
        <v>대리</v>
      </c>
      <c r="G4" s="23" t="s">
        <v>25</v>
      </c>
      <c r="H4" s="22">
        <v>8</v>
      </c>
    </row>
    <row r="5" spans="2:8" ht="18" thickBot="1">
      <c r="B5" s="21" t="s">
        <v>24</v>
      </c>
      <c r="C5" s="20" t="s">
        <v>23</v>
      </c>
      <c r="D5" s="20" t="s">
        <v>22</v>
      </c>
      <c r="E5" s="19" t="s">
        <v>21</v>
      </c>
      <c r="G5" s="18" t="s">
        <v>20</v>
      </c>
      <c r="H5" s="17" t="s">
        <v>73</v>
      </c>
    </row>
    <row r="6" spans="2:8">
      <c r="B6" s="16" t="s">
        <v>19</v>
      </c>
      <c r="C6" s="15">
        <f t="array" ref="C6">INDEX(Table1[#All],MATCH(1,(--(Table1[[#All],[사원번호]]=급여명세서!$C$3)*--(Table1[[#All],[지급년도]]=급여명세서!$H$3)*--(Table1[[#All],[지급월]]=급여명세서!$H$4)),0),MATCH(급여명세서!B6,Table1[#Headers],0))</f>
        <v>3000000</v>
      </c>
      <c r="D6" s="14" t="s">
        <v>18</v>
      </c>
      <c r="E6" s="10">
        <f t="array" ref="E6">INDEX(Table1[#All],MATCH(1,(--(Table1[[#All],[사원번호]]=급여명세서!$C$3)*--(Table1[[#All],[지급년도]]=급여명세서!$H$3)*--(Table1[[#All],[지급월]]=급여명세서!$H$4)),0),MATCH(급여명세서!D6,Table1[#Headers],0))</f>
        <v>453000</v>
      </c>
    </row>
    <row r="7" spans="2:8">
      <c r="B7" s="13" t="s">
        <v>17</v>
      </c>
      <c r="C7" s="12">
        <f t="array" ref="C7">INDEX(Table1[#All],MATCH(1,(--(Table1[[#All],[사원번호]]=급여명세서!$C$3)*--(Table1[[#All],[지급년도]]=급여명세서!$H$3)*--(Table1[[#All],[지급월]]=급여명세서!$H$4)),0),MATCH(급여명세서!B7,Table1[#Headers],0))</f>
        <v>50000</v>
      </c>
      <c r="D7" s="11" t="s">
        <v>16</v>
      </c>
      <c r="E7" s="10">
        <f t="array" ref="E7">INDEX(Table1[#All],MATCH(1,(--(Table1[[#All],[사원번호]]=급여명세서!$C$3)*--(Table1[[#All],[지급년도]]=급여명세서!$H$3)*--(Table1[[#All],[지급월]]=급여명세서!$H$4)),0),MATCH(급여명세서!D7,Table1[#Headers],0))</f>
        <v>45300</v>
      </c>
    </row>
    <row r="8" spans="2:8">
      <c r="B8" s="13" t="s">
        <v>15</v>
      </c>
      <c r="C8" s="12">
        <f t="array" ref="C8">INDEX(Table1[#All],MATCH(1,(--(Table1[[#All],[사원번호]]=급여명세서!$C$3)*--(Table1[[#All],[지급년도]]=급여명세서!$H$3)*--(Table1[[#All],[지급월]]=급여명세서!$H$4)),0),MATCH(급여명세서!B8,Table1[#Headers],0))</f>
        <v>0</v>
      </c>
      <c r="D8" s="11" t="s">
        <v>14</v>
      </c>
      <c r="E8" s="10">
        <f t="array" ref="E8">INDEX(Table1[#All],MATCH(1,(--(Table1[[#All],[사원번호]]=급여명세서!$C$3)*--(Table1[[#All],[지급년도]]=급여명세서!$H$3)*--(Table1[[#All],[지급월]]=급여명세서!$H$4)),0),MATCH(급여명세서!D8,Table1[#Headers],0))</f>
        <v>23530.000000000004</v>
      </c>
    </row>
    <row r="9" spans="2:8">
      <c r="B9" s="13" t="s">
        <v>13</v>
      </c>
      <c r="C9" s="12">
        <f t="array" ref="C9">INDEX(Table1[#All],MATCH(1,(--(Table1[[#All],[사원번호]]=급여명세서!$C$3)*--(Table1[[#All],[지급년도]]=급여명세서!$H$3)*--(Table1[[#All],[지급월]]=급여명세서!$H$4)),0),MATCH(급여명세서!B9,Table1[#Headers],0))</f>
        <v>350000</v>
      </c>
      <c r="D9" s="11" t="s">
        <v>12</v>
      </c>
      <c r="E9" s="10">
        <f t="array" ref="E9">INDEX(Table1[#All],MATCH(1,(--(Table1[[#All],[사원번호]]=급여명세서!$C$3)*--(Table1[[#All],[지급년도]]=급여명세서!$H$3)*--(Table1[[#All],[지급월]]=급여명세서!$H$4)),0),MATCH(급여명세서!D9,Table1[#Headers],0))</f>
        <v>162900</v>
      </c>
    </row>
    <row r="10" spans="2:8">
      <c r="B10" s="13" t="s">
        <v>11</v>
      </c>
      <c r="C10" s="12">
        <f t="array" ref="C10">INDEX(Table1[#All],MATCH(1,(--(Table1[[#All],[사원번호]]=급여명세서!$C$3)*--(Table1[[#All],[지급년도]]=급여명세서!$H$3)*--(Table1[[#All],[지급월]]=급여명세서!$H$4)),0),MATCH(급여명세서!B10,Table1[#Headers],0))</f>
        <v>0</v>
      </c>
      <c r="D10" s="11" t="s">
        <v>10</v>
      </c>
      <c r="E10" s="10">
        <f t="array" ref="E10">INDEX(Table1[#All],MATCH(1,(--(Table1[[#All],[사원번호]]=급여명세서!$C$3)*--(Table1[[#All],[지급년도]]=급여명세서!$H$3)*--(Table1[[#All],[지급월]]=급여명세서!$H$4)),0),MATCH(급여명세서!D10,Table1[#Headers],0))</f>
        <v>9774</v>
      </c>
    </row>
    <row r="11" spans="2:8">
      <c r="B11" s="13" t="s">
        <v>9</v>
      </c>
      <c r="C11" s="12">
        <f t="array" ref="C11">INDEX(Table1[#All],MATCH(1,(--(Table1[[#All],[사원번호]]=급여명세서!$C$3)*--(Table1[[#All],[지급년도]]=급여명세서!$H$3)*--(Table1[[#All],[지급월]]=급여명세서!$H$4)),0),MATCH(급여명세서!B11,Table1[#Headers],0))</f>
        <v>150000</v>
      </c>
      <c r="D11" s="11" t="s">
        <v>8</v>
      </c>
      <c r="E11" s="10">
        <f t="array" ref="E11">INDEX(Table1[#All],MATCH(1,(--(Table1[[#All],[사원번호]]=급여명세서!$C$3)*--(Table1[[#All],[지급년도]]=급여명세서!$H$3)*--(Table1[[#All],[지급월]]=급여명세서!$H$4)),0),MATCH(급여명세서!D11,Table1[#Headers],0))</f>
        <v>116926.00000000001</v>
      </c>
    </row>
    <row r="12" spans="2:8">
      <c r="B12" s="13" t="s">
        <v>7</v>
      </c>
      <c r="C12" s="12">
        <f t="array" ref="C12">INDEX(Table1[#All],MATCH(1,(--(Table1[[#All],[사원번호]]=급여명세서!$C$3)*--(Table1[[#All],[지급년도]]=급여명세서!$H$3)*--(Table1[[#All],[지급월]]=급여명세서!$H$4)),0),MATCH(급여명세서!B12,Table1[#Headers],0))</f>
        <v>70000</v>
      </c>
      <c r="D12" s="11" t="s">
        <v>6</v>
      </c>
      <c r="E12" s="10">
        <f t="array" ref="E12">INDEX(Table1[#All],MATCH(1,(--(Table1[[#All],[사원번호]]=급여명세서!$C$3)*--(Table1[[#All],[지급년도]]=급여명세서!$H$3)*--(Table1[[#All],[지급월]]=급여명세서!$H$4)),0),MATCH(급여명세서!D12,Table1[#Headers],0))</f>
        <v>0</v>
      </c>
    </row>
    <row r="13" spans="2:8">
      <c r="B13" s="13" t="s">
        <v>5</v>
      </c>
      <c r="C13" s="12">
        <f t="array" ref="C13">INDEX(Table1[#All],MATCH(1,(--(Table1[[#All],[사원번호]]=급여명세서!$C$3)*--(Table1[[#All],[지급년도]]=급여명세서!$H$3)*--(Table1[[#All],[지급월]]=급여명세서!$H$4)),0),MATCH(급여명세서!B13,Table1[#Headers],0))</f>
        <v>0</v>
      </c>
      <c r="D13" s="11" t="s">
        <v>3</v>
      </c>
      <c r="E13" s="10"/>
    </row>
    <row r="14" spans="2:8">
      <c r="B14" s="13" t="s">
        <v>4</v>
      </c>
      <c r="C14" s="12">
        <f t="array" ref="C14">INDEX(Table1[#All],MATCH(1,(--(Table1[[#All],[사원번호]]=급여명세서!$C$3)*--(Table1[[#All],[지급년도]]=급여명세서!$H$3)*--(Table1[[#All],[지급월]]=급여명세서!$H$4)),0),MATCH(급여명세서!B14,Table1[#Headers],0))</f>
        <v>0</v>
      </c>
      <c r="D14" s="11" t="s">
        <v>3</v>
      </c>
      <c r="E14" s="10"/>
    </row>
    <row r="15" spans="2:8">
      <c r="B15" s="13" t="s">
        <v>3</v>
      </c>
      <c r="C15" s="12"/>
      <c r="D15" s="11" t="s">
        <v>3</v>
      </c>
      <c r="E15" s="10"/>
    </row>
    <row r="16" spans="2:8">
      <c r="B16" s="13" t="s">
        <v>3</v>
      </c>
      <c r="C16" s="12"/>
      <c r="D16" s="11" t="s">
        <v>3</v>
      </c>
      <c r="E16" s="10"/>
    </row>
    <row r="17" spans="2:5" ht="18" thickBot="1">
      <c r="B17" s="9" t="s">
        <v>2</v>
      </c>
      <c r="C17" s="8">
        <f>SUM(C6:C16)</f>
        <v>3620000</v>
      </c>
      <c r="D17" s="7" t="s">
        <v>1</v>
      </c>
      <c r="E17" s="6">
        <f>SUM(E6:E16)</f>
        <v>811430</v>
      </c>
    </row>
    <row r="18" spans="2:5" ht="18" thickBot="1">
      <c r="B18" s="5"/>
      <c r="C18" s="4"/>
      <c r="D18" s="3" t="s">
        <v>0</v>
      </c>
      <c r="E18" s="2">
        <f>C17-E17</f>
        <v>2808570</v>
      </c>
    </row>
  </sheetData>
  <mergeCells count="2">
    <mergeCell ref="B2:E2"/>
    <mergeCell ref="G2:H2"/>
  </mergeCells>
  <phoneticPr fontId="2" type="noConversion"/>
  <dataValidations disablePrompts="1" count="1">
    <dataValidation type="list" allowBlank="1" showInputMessage="1" showErrorMessage="1" sqref="H5" xr:uid="{227D64F7-2044-4402-83D7-43A9F0303C45}">
      <formula1>"OPD0001, OPD0002, OPD0003, OPD0004"</formula1>
    </dataValidation>
  </dataValidations>
  <printOptions horizontalCentered="1"/>
  <pageMargins left="1" right="1" top="1" bottom="1" header="0.5" footer="0.5"/>
  <pageSetup scale="82" fitToHeight="0" orientation="portrait" useFirstPageNumber="1" r:id="rId1"/>
  <headerFooter>
    <oddHeader>&amp;L오빠두엑셀 - 퀵VBA 예제&amp;R&amp;D / &amp;T</oddHeader>
    <oddFooter>&amp;L본 페이지의 무단복제를 금합니다.&amp;R&amp;P / &amp;N 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410CFA-6F1E-4B83-B934-DCD209988269}">
  <sheetPr codeName="Sheet2">
    <pageSetUpPr fitToPage="1"/>
  </sheetPr>
  <dimension ref="A1:V41"/>
  <sheetViews>
    <sheetView topLeftCell="E1" zoomScaleNormal="100" workbookViewId="0">
      <selection activeCell="P3" sqref="P3"/>
    </sheetView>
  </sheetViews>
  <sheetFormatPr defaultRowHeight="17.399999999999999"/>
  <cols>
    <col min="1" max="4" width="11.19921875" style="31" customWidth="1"/>
    <col min="5" max="6" width="10.69921875" style="30" customWidth="1"/>
    <col min="7" max="7" width="13.59765625" style="30" customWidth="1"/>
    <col min="8" max="8" width="10.5" style="30" customWidth="1"/>
    <col min="9" max="9" width="9.69921875" style="30" customWidth="1"/>
    <col min="10" max="11" width="10" style="30" customWidth="1"/>
    <col min="12" max="12" width="8.796875" style="30"/>
    <col min="13" max="13" width="10.3984375" style="30" customWidth="1"/>
    <col min="14" max="15" width="10.09765625" style="30" customWidth="1"/>
    <col min="16" max="18" width="8.796875" style="30"/>
    <col min="19" max="19" width="10.3984375" style="30" bestFit="1" customWidth="1"/>
    <col min="20" max="20" width="11.5" style="30" bestFit="1" customWidth="1"/>
    <col min="21" max="22" width="9.8984375" style="30" customWidth="1"/>
    <col min="23" max="24" width="9.09765625" style="1" bestFit="1" customWidth="1"/>
    <col min="25" max="25" width="9.8984375" style="1" customWidth="1"/>
    <col min="26" max="26" width="8.796875" style="1"/>
    <col min="27" max="27" width="10.3984375" style="1" bestFit="1" customWidth="1"/>
    <col min="28" max="28" width="9.09765625" style="1" bestFit="1" customWidth="1"/>
    <col min="29" max="33" width="9.8984375" style="1" customWidth="1"/>
    <col min="34" max="34" width="9.19921875" style="1" bestFit="1" customWidth="1"/>
    <col min="35" max="16384" width="8.796875" style="1"/>
  </cols>
  <sheetData>
    <row r="1" spans="1:22" s="40" customFormat="1">
      <c r="A1" s="42" t="s">
        <v>61</v>
      </c>
      <c r="B1" s="42" t="s">
        <v>60</v>
      </c>
      <c r="C1" s="42" t="s">
        <v>59</v>
      </c>
      <c r="D1" s="42" t="s">
        <v>58</v>
      </c>
      <c r="E1" s="41" t="s">
        <v>57</v>
      </c>
      <c r="F1" s="41" t="s">
        <v>56</v>
      </c>
      <c r="G1" s="41" t="s">
        <v>19</v>
      </c>
      <c r="H1" s="41" t="s">
        <v>55</v>
      </c>
      <c r="I1" s="41" t="s">
        <v>54</v>
      </c>
      <c r="J1" s="41" t="s">
        <v>53</v>
      </c>
      <c r="K1" s="41" t="s">
        <v>52</v>
      </c>
      <c r="L1" s="41" t="s">
        <v>51</v>
      </c>
      <c r="M1" s="41" t="s">
        <v>50</v>
      </c>
      <c r="N1" s="41" t="s">
        <v>49</v>
      </c>
      <c r="O1" s="41" t="s">
        <v>48</v>
      </c>
      <c r="P1" s="41" t="s">
        <v>18</v>
      </c>
      <c r="Q1" s="41" t="s">
        <v>16</v>
      </c>
      <c r="R1" s="41" t="s">
        <v>14</v>
      </c>
      <c r="S1" s="41" t="s">
        <v>12</v>
      </c>
      <c r="T1" s="41" t="s">
        <v>10</v>
      </c>
      <c r="U1" s="41" t="s">
        <v>8</v>
      </c>
      <c r="V1" s="41" t="s">
        <v>6</v>
      </c>
    </row>
    <row r="2" spans="1:22">
      <c r="A2" s="39" t="s">
        <v>47</v>
      </c>
      <c r="B2" s="39" t="s">
        <v>46</v>
      </c>
      <c r="C2" s="39" t="s">
        <v>45</v>
      </c>
      <c r="D2" s="39" t="s">
        <v>44</v>
      </c>
      <c r="E2" s="38">
        <v>2019</v>
      </c>
      <c r="F2" s="37">
        <v>7</v>
      </c>
      <c r="G2" s="37">
        <v>5500000</v>
      </c>
      <c r="H2" s="37">
        <v>300000</v>
      </c>
      <c r="I2" s="37"/>
      <c r="J2" s="37"/>
      <c r="K2" s="37"/>
      <c r="L2" s="37">
        <v>150000</v>
      </c>
      <c r="M2" s="37">
        <v>70000</v>
      </c>
      <c r="N2" s="37"/>
      <c r="O2" s="37"/>
      <c r="P2" s="37">
        <f>SUM(G2:O2)*INDEX(세율표!$B$4:$D$10,MATCH(SUM(G2:O2)*12,세율표!$B$4:$B$10,1),2)-INDEX(세율표!$B$4:$D$10,MATCH(SUM(G2:O2)*12,세율표!$B$4:$B$10,1),3)/12</f>
        <v>1009800</v>
      </c>
      <c r="Q2" s="37">
        <f t="shared" ref="Q2:Q9" si="0">P2*10%</f>
        <v>100980</v>
      </c>
      <c r="R2" s="37">
        <f t="shared" ref="R2:R9" si="1">SUM(G2:O2)*0.65%</f>
        <v>39130</v>
      </c>
      <c r="S2" s="37">
        <f t="shared" ref="S2:S9" si="2">SUM(G2:O2)*4.5%</f>
        <v>270900</v>
      </c>
      <c r="T2" s="37">
        <f t="shared" ref="T2:T9" si="3">SUM(G2:O2)*0.27%</f>
        <v>16254</v>
      </c>
      <c r="U2" s="37">
        <f t="shared" ref="U2:U9" si="4">SUM(G2:O2)*3.23%</f>
        <v>194446</v>
      </c>
      <c r="V2" s="37"/>
    </row>
    <row r="3" spans="1:22">
      <c r="A3" s="39" t="s">
        <v>43</v>
      </c>
      <c r="B3" s="39" t="s">
        <v>42</v>
      </c>
      <c r="C3" s="39" t="s">
        <v>41</v>
      </c>
      <c r="D3" s="39" t="s">
        <v>40</v>
      </c>
      <c r="E3" s="38">
        <v>2019</v>
      </c>
      <c r="F3" s="37">
        <v>7</v>
      </c>
      <c r="G3" s="37">
        <v>4500000</v>
      </c>
      <c r="H3" s="37">
        <v>200000</v>
      </c>
      <c r="I3" s="37"/>
      <c r="J3" s="37"/>
      <c r="K3" s="37"/>
      <c r="L3" s="37">
        <v>150000</v>
      </c>
      <c r="M3" s="37">
        <v>70000</v>
      </c>
      <c r="N3" s="37"/>
      <c r="O3" s="37"/>
      <c r="P3" s="37">
        <f>SUM(G3:O3)*INDEX(세율표!$B$4:$D$10,MATCH(SUM(G3:O3)*12,세율표!$B$4:$B$10,1),2)-INDEX(세율표!$B$4:$D$10,MATCH(SUM(G3:O3)*12,세율표!$B$4:$B$10,1),3)/12</f>
        <v>745800</v>
      </c>
      <c r="Q3" s="37">
        <f t="shared" si="0"/>
        <v>74580</v>
      </c>
      <c r="R3" s="37">
        <f t="shared" si="1"/>
        <v>31980.000000000004</v>
      </c>
      <c r="S3" s="37">
        <f t="shared" si="2"/>
        <v>221400</v>
      </c>
      <c r="T3" s="37">
        <f t="shared" si="3"/>
        <v>13284</v>
      </c>
      <c r="U3" s="37">
        <f t="shared" si="4"/>
        <v>158916</v>
      </c>
      <c r="V3" s="37"/>
    </row>
    <row r="4" spans="1:22">
      <c r="A4" s="39" t="s">
        <v>39</v>
      </c>
      <c r="B4" s="39" t="s">
        <v>38</v>
      </c>
      <c r="C4" s="39" t="s">
        <v>37</v>
      </c>
      <c r="D4" s="39" t="s">
        <v>36</v>
      </c>
      <c r="E4" s="38">
        <v>2019</v>
      </c>
      <c r="F4" s="37">
        <v>7</v>
      </c>
      <c r="G4" s="37">
        <v>3000000</v>
      </c>
      <c r="H4" s="37">
        <v>50000</v>
      </c>
      <c r="I4" s="37"/>
      <c r="J4" s="37"/>
      <c r="K4" s="37"/>
      <c r="L4" s="37">
        <v>150000</v>
      </c>
      <c r="M4" s="37">
        <v>70000</v>
      </c>
      <c r="N4" s="37"/>
      <c r="O4" s="37"/>
      <c r="P4" s="37">
        <f>SUM(G4:O4)*INDEX(세율표!$B$4:$D$10,MATCH(SUM(G4:O4)*12,세율표!$B$4:$B$10,1),2)-INDEX(세율표!$B$4:$D$10,MATCH(SUM(G4:O4)*12,세율표!$B$4:$B$10,1),3)/12</f>
        <v>400500</v>
      </c>
      <c r="Q4" s="37">
        <f t="shared" si="0"/>
        <v>40050</v>
      </c>
      <c r="R4" s="37">
        <f t="shared" si="1"/>
        <v>21255.000000000004</v>
      </c>
      <c r="S4" s="37">
        <f t="shared" si="2"/>
        <v>147150</v>
      </c>
      <c r="T4" s="37">
        <f t="shared" si="3"/>
        <v>8829</v>
      </c>
      <c r="U4" s="37">
        <f t="shared" si="4"/>
        <v>105621.00000000001</v>
      </c>
      <c r="V4" s="37"/>
    </row>
    <row r="5" spans="1:22">
      <c r="A5" s="39" t="s">
        <v>35</v>
      </c>
      <c r="B5" s="39" t="s">
        <v>34</v>
      </c>
      <c r="C5" s="39" t="s">
        <v>33</v>
      </c>
      <c r="D5" s="39" t="s">
        <v>32</v>
      </c>
      <c r="E5" s="38">
        <v>2019</v>
      </c>
      <c r="F5" s="37">
        <v>7</v>
      </c>
      <c r="G5" s="37">
        <v>2500000</v>
      </c>
      <c r="H5" s="37"/>
      <c r="I5" s="37">
        <v>75000</v>
      </c>
      <c r="J5" s="37"/>
      <c r="K5" s="37"/>
      <c r="L5" s="37">
        <v>150000</v>
      </c>
      <c r="M5" s="37">
        <v>70000</v>
      </c>
      <c r="N5" s="37"/>
      <c r="O5" s="37"/>
      <c r="P5" s="37">
        <f>SUM(G5:O5)*INDEX(세율표!$B$4:$D$10,MATCH(SUM(G5:O5)*12,세율표!$B$4:$B$10,1),2)-INDEX(세율표!$B$4:$D$10,MATCH(SUM(G5:O5)*12,세율표!$B$4:$B$10,1),3)/12</f>
        <v>329250</v>
      </c>
      <c r="Q5" s="37">
        <f t="shared" si="0"/>
        <v>32925</v>
      </c>
      <c r="R5" s="37">
        <f t="shared" si="1"/>
        <v>18167.5</v>
      </c>
      <c r="S5" s="37">
        <f t="shared" si="2"/>
        <v>125775</v>
      </c>
      <c r="T5" s="37">
        <f t="shared" si="3"/>
        <v>7546.5</v>
      </c>
      <c r="U5" s="37">
        <f t="shared" si="4"/>
        <v>90278.5</v>
      </c>
      <c r="V5" s="37"/>
    </row>
    <row r="6" spans="1:22">
      <c r="A6" s="33" t="s">
        <v>47</v>
      </c>
      <c r="B6" s="33" t="s">
        <v>46</v>
      </c>
      <c r="C6" s="33" t="s">
        <v>45</v>
      </c>
      <c r="D6" s="33" t="s">
        <v>44</v>
      </c>
      <c r="E6" s="38">
        <v>2019</v>
      </c>
      <c r="F6" s="37">
        <v>8</v>
      </c>
      <c r="G6" s="37">
        <v>5500000</v>
      </c>
      <c r="H6" s="37">
        <v>300000</v>
      </c>
      <c r="I6" s="37"/>
      <c r="J6" s="37">
        <v>300000</v>
      </c>
      <c r="K6" s="37"/>
      <c r="L6" s="37">
        <v>150000</v>
      </c>
      <c r="M6" s="37">
        <v>70000</v>
      </c>
      <c r="N6" s="37"/>
      <c r="O6" s="37"/>
      <c r="P6" s="37">
        <f>SUM(G6:O6)*INDEX(세율표!$B$4:$D$10,MATCH(SUM(G6:O6)*12,세율표!$B$4:$B$10,1),2)-INDEX(세율표!$B$4:$D$10,MATCH(SUM(G6:O6)*12,세율표!$B$4:$B$10,1),3)/12</f>
        <v>1081800</v>
      </c>
      <c r="Q6" s="37">
        <f t="shared" si="0"/>
        <v>108180</v>
      </c>
      <c r="R6" s="37">
        <f t="shared" si="1"/>
        <v>41080</v>
      </c>
      <c r="S6" s="37">
        <f t="shared" si="2"/>
        <v>284400</v>
      </c>
      <c r="T6" s="37">
        <f t="shared" si="3"/>
        <v>17064</v>
      </c>
      <c r="U6" s="37">
        <f t="shared" si="4"/>
        <v>204136.00000000003</v>
      </c>
      <c r="V6" s="37"/>
    </row>
    <row r="7" spans="1:22">
      <c r="A7" s="33" t="s">
        <v>43</v>
      </c>
      <c r="B7" s="33" t="s">
        <v>42</v>
      </c>
      <c r="C7" s="33" t="s">
        <v>41</v>
      </c>
      <c r="D7" s="33" t="s">
        <v>40</v>
      </c>
      <c r="E7" s="38">
        <v>2019</v>
      </c>
      <c r="F7" s="37">
        <v>8</v>
      </c>
      <c r="G7" s="37">
        <v>4500000</v>
      </c>
      <c r="H7" s="37">
        <v>200000</v>
      </c>
      <c r="I7" s="37"/>
      <c r="J7" s="37">
        <v>250000</v>
      </c>
      <c r="K7" s="37"/>
      <c r="L7" s="37">
        <v>150000</v>
      </c>
      <c r="M7" s="37">
        <v>70000</v>
      </c>
      <c r="N7" s="37"/>
      <c r="O7" s="37"/>
      <c r="P7" s="37">
        <f>SUM(G7:O7)*INDEX(세율표!$B$4:$D$10,MATCH(SUM(G7:O7)*12,세율표!$B$4:$B$10,1),2)-INDEX(세율표!$B$4:$D$10,MATCH(SUM(G7:O7)*12,세율표!$B$4:$B$10,1),3)/12</f>
        <v>805800</v>
      </c>
      <c r="Q7" s="37">
        <f t="shared" si="0"/>
        <v>80580</v>
      </c>
      <c r="R7" s="37">
        <f t="shared" si="1"/>
        <v>33605</v>
      </c>
      <c r="S7" s="37">
        <f t="shared" si="2"/>
        <v>232650</v>
      </c>
      <c r="T7" s="37">
        <f t="shared" si="3"/>
        <v>13959</v>
      </c>
      <c r="U7" s="37">
        <f t="shared" si="4"/>
        <v>166991</v>
      </c>
      <c r="V7" s="37"/>
    </row>
    <row r="8" spans="1:22">
      <c r="A8" s="33" t="s">
        <v>39</v>
      </c>
      <c r="B8" s="33" t="s">
        <v>38</v>
      </c>
      <c r="C8" s="33" t="s">
        <v>37</v>
      </c>
      <c r="D8" s="33" t="s">
        <v>36</v>
      </c>
      <c r="E8" s="38">
        <v>2019</v>
      </c>
      <c r="F8" s="37">
        <v>8</v>
      </c>
      <c r="G8" s="37">
        <v>3000000</v>
      </c>
      <c r="H8" s="37">
        <v>50000</v>
      </c>
      <c r="I8" s="37"/>
      <c r="J8" s="37">
        <v>350000</v>
      </c>
      <c r="K8" s="37"/>
      <c r="L8" s="37">
        <v>150000</v>
      </c>
      <c r="M8" s="37">
        <v>70000</v>
      </c>
      <c r="N8" s="37"/>
      <c r="O8" s="37"/>
      <c r="P8" s="37">
        <f>SUM(G8:O8)*INDEX(세율표!$B$4:$D$10,MATCH(SUM(G8:O8)*12,세율표!$B$4:$B$10,1),2)-INDEX(세율표!$B$4:$D$10,MATCH(SUM(G8:O8)*12,세율표!$B$4:$B$10,1),3)/12</f>
        <v>453000</v>
      </c>
      <c r="Q8" s="37">
        <f t="shared" si="0"/>
        <v>45300</v>
      </c>
      <c r="R8" s="37">
        <f t="shared" si="1"/>
        <v>23530.000000000004</v>
      </c>
      <c r="S8" s="37">
        <f t="shared" si="2"/>
        <v>162900</v>
      </c>
      <c r="T8" s="37">
        <f t="shared" si="3"/>
        <v>9774</v>
      </c>
      <c r="U8" s="37">
        <f t="shared" si="4"/>
        <v>116926.00000000001</v>
      </c>
      <c r="V8" s="37"/>
    </row>
    <row r="9" spans="1:22">
      <c r="A9" s="33" t="s">
        <v>35</v>
      </c>
      <c r="B9" s="33" t="s">
        <v>34</v>
      </c>
      <c r="C9" s="33" t="s">
        <v>33</v>
      </c>
      <c r="D9" s="33" t="s">
        <v>32</v>
      </c>
      <c r="E9" s="38">
        <v>2019</v>
      </c>
      <c r="F9" s="37">
        <v>8</v>
      </c>
      <c r="G9" s="37">
        <v>2500000</v>
      </c>
      <c r="H9" s="37"/>
      <c r="I9" s="37">
        <v>5000</v>
      </c>
      <c r="J9" s="37"/>
      <c r="K9" s="37"/>
      <c r="L9" s="37">
        <v>150000</v>
      </c>
      <c r="M9" s="37">
        <v>70000</v>
      </c>
      <c r="N9" s="37"/>
      <c r="O9" s="37">
        <v>15000</v>
      </c>
      <c r="P9" s="37">
        <f>SUM(G9:O9)*INDEX(세율표!$B$4:$D$10,MATCH(SUM(G9:O9)*12,세율표!$B$4:$B$10,1),2)-INDEX(세율표!$B$4:$D$10,MATCH(SUM(G9:O9)*12,세율표!$B$4:$B$10,1),3)/12</f>
        <v>321000</v>
      </c>
      <c r="Q9" s="37">
        <f t="shared" si="0"/>
        <v>32100</v>
      </c>
      <c r="R9" s="37">
        <f t="shared" si="1"/>
        <v>17810</v>
      </c>
      <c r="S9" s="37">
        <f t="shared" si="2"/>
        <v>123300</v>
      </c>
      <c r="T9" s="37">
        <f t="shared" si="3"/>
        <v>7398</v>
      </c>
      <c r="U9" s="37">
        <f t="shared" si="4"/>
        <v>88502</v>
      </c>
      <c r="V9" s="37"/>
    </row>
    <row r="21" spans="1:19">
      <c r="A21" s="36"/>
    </row>
    <row r="22" spans="1:19">
      <c r="A22" s="36"/>
    </row>
    <row r="23" spans="1:19" ht="25.5" customHeight="1"/>
    <row r="24" spans="1:19">
      <c r="K24" s="34"/>
      <c r="M24" s="34"/>
    </row>
    <row r="26" spans="1:19">
      <c r="P26" s="35"/>
    </row>
    <row r="27" spans="1:19">
      <c r="O27" s="34"/>
      <c r="P27" s="35"/>
      <c r="Q27" s="34"/>
      <c r="R27" s="34"/>
      <c r="S27" s="34"/>
    </row>
    <row r="28" spans="1:19">
      <c r="O28" s="34"/>
      <c r="P28" s="35"/>
      <c r="Q28" s="34"/>
      <c r="R28" s="34"/>
      <c r="S28" s="34"/>
    </row>
    <row r="29" spans="1:19">
      <c r="O29" s="34"/>
      <c r="P29" s="35"/>
      <c r="Q29" s="34"/>
      <c r="R29" s="34"/>
      <c r="S29" s="34"/>
    </row>
    <row r="30" spans="1:19">
      <c r="O30" s="34"/>
      <c r="P30" s="35"/>
      <c r="Q30" s="34"/>
      <c r="R30" s="34"/>
      <c r="S30" s="34"/>
    </row>
    <row r="31" spans="1:19">
      <c r="O31" s="34"/>
      <c r="P31" s="35"/>
      <c r="Q31" s="34"/>
      <c r="R31" s="34"/>
      <c r="S31" s="34"/>
    </row>
    <row r="32" spans="1:19">
      <c r="O32" s="34"/>
      <c r="P32" s="35"/>
      <c r="Q32" s="34"/>
      <c r="R32" s="34"/>
      <c r="S32" s="34"/>
    </row>
    <row r="33" spans="1:13">
      <c r="M33" s="34"/>
    </row>
    <row r="40" spans="1:13">
      <c r="A40" s="33"/>
      <c r="B40" s="33"/>
      <c r="C40" s="33"/>
      <c r="D40" s="33"/>
      <c r="E40" s="32"/>
    </row>
    <row r="41" spans="1:13">
      <c r="A41" s="33"/>
      <c r="B41" s="33"/>
      <c r="C41" s="33"/>
      <c r="D41" s="33"/>
      <c r="E41" s="32"/>
    </row>
  </sheetData>
  <phoneticPr fontId="2" type="noConversion"/>
  <pageMargins left="0.25" right="0.25" top="0.75" bottom="0.75" header="0.3" footer="0.3"/>
  <pageSetup fitToHeight="0" orientation="portrait" useFirstPageNumber="1" r:id="rId1"/>
  <headerFooter>
    <oddHeader>&amp;L오빠두엑셀 퀵VBA 예제&amp;R&amp;D / &amp;T</oddHeader>
    <oddFooter>&amp;L오빠두엑셀 홈페이지 - OPPADU.com&amp;R&amp;P / &amp;N 페이지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4AB097-6AE2-4D39-9343-6BC828BD1A00}">
  <sheetPr codeName="Sheet5">
    <pageSetUpPr fitToPage="1"/>
  </sheetPr>
  <dimension ref="B1:O27"/>
  <sheetViews>
    <sheetView showGridLines="0" topLeftCell="A3" zoomScaleNormal="100" workbookViewId="0">
      <selection activeCell="E15" sqref="E15"/>
    </sheetView>
  </sheetViews>
  <sheetFormatPr defaultRowHeight="17.399999999999999"/>
  <cols>
    <col min="1" max="1" width="2.796875" style="1" customWidth="1"/>
    <col min="2" max="2" width="15.19921875" style="1" customWidth="1"/>
    <col min="3" max="3" width="10.69921875" style="1" customWidth="1"/>
    <col min="4" max="4" width="14.69921875" style="1" customWidth="1"/>
    <col min="5" max="5" width="4.19921875" style="1" customWidth="1"/>
    <col min="6" max="6" width="10.296875" style="1" customWidth="1"/>
    <col min="7" max="8" width="12.09765625" style="1" customWidth="1"/>
    <col min="9" max="9" width="22.19921875" style="1" customWidth="1"/>
    <col min="10" max="11" width="7.69921875" style="1" customWidth="1"/>
    <col min="12" max="14" width="8.796875" style="1"/>
    <col min="15" max="15" width="10.3984375" style="1" bestFit="1" customWidth="1"/>
    <col min="16" max="16" width="11.5" style="1" bestFit="1" customWidth="1"/>
    <col min="17" max="18" width="9.8984375" style="1" customWidth="1"/>
    <col min="19" max="19" width="8.796875" style="1"/>
    <col min="20" max="21" width="9.09765625" style="1" bestFit="1" customWidth="1"/>
    <col min="22" max="22" width="9.8984375" style="1" customWidth="1"/>
    <col min="23" max="23" width="8.796875" style="1"/>
    <col min="24" max="24" width="10.3984375" style="1" bestFit="1" customWidth="1"/>
    <col min="25" max="25" width="9.09765625" style="1" bestFit="1" customWidth="1"/>
    <col min="26" max="30" width="9.8984375" style="1" customWidth="1"/>
    <col min="31" max="31" width="9.19921875" style="1" bestFit="1" customWidth="1"/>
    <col min="32" max="16384" width="8.796875" style="1"/>
  </cols>
  <sheetData>
    <row r="1" spans="2:9" ht="15" customHeight="1"/>
    <row r="2" spans="2:9" ht="18" thickBot="1">
      <c r="B2" s="61" t="s">
        <v>72</v>
      </c>
      <c r="C2" s="61"/>
      <c r="D2" s="61"/>
      <c r="F2" s="61" t="s">
        <v>71</v>
      </c>
      <c r="G2" s="61"/>
      <c r="H2" s="61"/>
      <c r="I2" s="61"/>
    </row>
    <row r="3" spans="2:9" ht="18" thickBot="1">
      <c r="B3" s="58" t="s">
        <v>70</v>
      </c>
      <c r="C3" s="56" t="s">
        <v>69</v>
      </c>
      <c r="D3" s="58" t="s">
        <v>68</v>
      </c>
      <c r="E3" s="57"/>
      <c r="F3" s="55" t="s">
        <v>67</v>
      </c>
      <c r="G3" s="56" t="s">
        <v>66</v>
      </c>
      <c r="H3" s="56" t="s">
        <v>65</v>
      </c>
      <c r="I3" s="55" t="s">
        <v>64</v>
      </c>
    </row>
    <row r="4" spans="2:9">
      <c r="B4" s="53">
        <v>0</v>
      </c>
      <c r="C4" s="54">
        <v>0.06</v>
      </c>
      <c r="D4" s="53">
        <v>0</v>
      </c>
      <c r="E4" s="46"/>
      <c r="F4" s="51" t="s">
        <v>14</v>
      </c>
      <c r="G4" s="52">
        <v>6.4999999999999997E-3</v>
      </c>
      <c r="H4" s="52">
        <v>8.9999999999999993E-3</v>
      </c>
      <c r="I4" s="51" t="s">
        <v>63</v>
      </c>
    </row>
    <row r="5" spans="2:9">
      <c r="B5" s="47">
        <v>12000000</v>
      </c>
      <c r="C5" s="48">
        <v>0.15</v>
      </c>
      <c r="D5" s="47">
        <v>1080000</v>
      </c>
      <c r="E5" s="46"/>
      <c r="F5" s="49" t="s">
        <v>12</v>
      </c>
      <c r="G5" s="50">
        <v>4.4999999999999998E-2</v>
      </c>
      <c r="H5" s="50">
        <v>4.4999999999999998E-2</v>
      </c>
      <c r="I5" s="49"/>
    </row>
    <row r="6" spans="2:9">
      <c r="B6" s="47">
        <v>46000000</v>
      </c>
      <c r="C6" s="48">
        <v>0.24</v>
      </c>
      <c r="D6" s="47">
        <v>5220000</v>
      </c>
      <c r="E6" s="46"/>
      <c r="F6" s="49" t="s">
        <v>10</v>
      </c>
      <c r="G6" s="50">
        <v>2.7000000000000001E-3</v>
      </c>
      <c r="H6" s="50">
        <v>2.7000000000000001E-3</v>
      </c>
      <c r="I6" s="49" t="s">
        <v>62</v>
      </c>
    </row>
    <row r="7" spans="2:9">
      <c r="B7" s="47">
        <v>88000000</v>
      </c>
      <c r="C7" s="48">
        <v>0.35</v>
      </c>
      <c r="D7" s="47">
        <v>14900000</v>
      </c>
      <c r="E7" s="46"/>
      <c r="F7" s="49" t="s">
        <v>8</v>
      </c>
      <c r="G7" s="50">
        <v>3.2300000000000002E-2</v>
      </c>
      <c r="H7" s="50">
        <v>3.2300000000000002E-2</v>
      </c>
      <c r="I7" s="49"/>
    </row>
    <row r="8" spans="2:9">
      <c r="B8" s="47">
        <v>150000000</v>
      </c>
      <c r="C8" s="48">
        <v>0.38</v>
      </c>
      <c r="D8" s="47">
        <v>19400000</v>
      </c>
      <c r="E8" s="46"/>
      <c r="F8" s="45"/>
      <c r="G8" s="45"/>
      <c r="H8" s="45"/>
      <c r="I8" s="45"/>
    </row>
    <row r="9" spans="2:9">
      <c r="B9" s="47">
        <v>300000000</v>
      </c>
      <c r="C9" s="48">
        <v>0.4</v>
      </c>
      <c r="D9" s="47">
        <v>25400000</v>
      </c>
      <c r="E9" s="46"/>
      <c r="F9" s="45"/>
      <c r="G9" s="45"/>
      <c r="H9" s="45"/>
      <c r="I9" s="45"/>
    </row>
    <row r="10" spans="2:9">
      <c r="B10" s="47">
        <v>500000000</v>
      </c>
      <c r="C10" s="48">
        <v>0.42</v>
      </c>
      <c r="D10" s="47">
        <v>35400000</v>
      </c>
      <c r="E10" s="46"/>
      <c r="F10" s="45"/>
      <c r="G10" s="45"/>
      <c r="H10" s="45"/>
      <c r="I10" s="45"/>
    </row>
    <row r="17" spans="7:15" ht="25.5" customHeight="1"/>
    <row r="18" spans="7:15">
      <c r="G18" s="43"/>
      <c r="I18" s="43"/>
    </row>
    <row r="20" spans="7:15">
      <c r="L20" s="44"/>
    </row>
    <row r="21" spans="7:15">
      <c r="K21" s="43"/>
      <c r="L21" s="44"/>
      <c r="M21" s="43"/>
      <c r="N21" s="43"/>
      <c r="O21" s="43"/>
    </row>
    <row r="22" spans="7:15">
      <c r="K22" s="43"/>
      <c r="L22" s="44"/>
      <c r="M22" s="43"/>
      <c r="N22" s="43"/>
      <c r="O22" s="43"/>
    </row>
    <row r="23" spans="7:15">
      <c r="K23" s="43"/>
      <c r="L23" s="44"/>
      <c r="M23" s="43"/>
      <c r="N23" s="43"/>
      <c r="O23" s="43"/>
    </row>
    <row r="24" spans="7:15">
      <c r="K24" s="43"/>
      <c r="L24" s="44"/>
      <c r="M24" s="43"/>
      <c r="N24" s="43"/>
      <c r="O24" s="43"/>
    </row>
    <row r="25" spans="7:15">
      <c r="K25" s="43"/>
      <c r="L25" s="44"/>
      <c r="M25" s="43"/>
      <c r="N25" s="43"/>
      <c r="O25" s="43"/>
    </row>
    <row r="26" spans="7:15">
      <c r="K26" s="43"/>
      <c r="L26" s="44"/>
      <c r="M26" s="43"/>
      <c r="N26" s="43"/>
      <c r="O26" s="43"/>
    </row>
    <row r="27" spans="7:15">
      <c r="I27" s="43"/>
    </row>
  </sheetData>
  <mergeCells count="2">
    <mergeCell ref="B2:D2"/>
    <mergeCell ref="F2:I2"/>
  </mergeCells>
  <phoneticPr fontId="2" type="noConversion"/>
  <pageMargins left="0.25" right="0.25" top="0.75" bottom="0.75" header="0.3" footer="0.3"/>
  <pageSetup fitToHeight="0" orientation="portrait" useFirstPageNumber="1" r:id="rId1"/>
  <headerFooter>
    <oddHeader>&amp;L오빠두엑셀 퀵VBA 예제&amp;R&amp;D / &amp;T</oddHeader>
    <oddFooter>&amp;L오빠두엑셀 홈페이지 - OPPADU.com&amp;R&amp;P / &amp;N 페이지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 지정된 범위</vt:lpstr>
      </vt:variant>
      <vt:variant>
        <vt:i4>3</vt:i4>
      </vt:variant>
    </vt:vector>
  </HeadingPairs>
  <TitlesOfParts>
    <vt:vector size="6" baseType="lpstr">
      <vt:lpstr>급여명세서</vt:lpstr>
      <vt:lpstr>급여자료</vt:lpstr>
      <vt:lpstr>세율표</vt:lpstr>
      <vt:lpstr>급여명세서!Print_Area</vt:lpstr>
      <vt:lpstr>급여자료!Print_Area</vt:lpstr>
      <vt:lpstr>세율표!Print_Area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Oppadu</dc:creator>
  <cp:lastModifiedBy>Oppadu</cp:lastModifiedBy>
  <dcterms:created xsi:type="dcterms:W3CDTF">2019-08-26T19:43:46Z</dcterms:created>
  <dcterms:modified xsi:type="dcterms:W3CDTF">2019-11-13T15:23:27Z</dcterms:modified>
</cp:coreProperties>
</file>