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drawings/drawing3.xml" ContentType="application/vnd.openxmlformats-officedocument.drawing+xml"/>
  <Override PartName="/xl/tables/table9.xml" ContentType="application/vnd.openxmlformats-officedocument.spreadsheetml.table+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10"/>
  <workbookPr codeName="현재_통합_문서" defaultThemeVersion="166925"/>
  <mc:AlternateContent xmlns:mc="http://schemas.openxmlformats.org/markup-compatibility/2006">
    <mc:Choice Requires="x15">
      <x15ac:absPath xmlns:x15ac="http://schemas.microsoft.com/office/spreadsheetml/2010/11/ac" url="C:\Excel연습하기\"/>
    </mc:Choice>
  </mc:AlternateContent>
  <xr:revisionPtr revIDLastSave="0" documentId="8_{6F6F6720-E45F-46B4-8663-04D93D4BA102}" xr6:coauthVersionLast="47" xr6:coauthVersionMax="47" xr10:uidLastSave="{00000000-0000-0000-0000-000000000000}"/>
  <bookViews>
    <workbookView xWindow="-120" yWindow="-120" windowWidth="29040" windowHeight="15720" activeTab="1" xr2:uid="{B2E0BB53-85CE-402A-9518-1F51135BC528}"/>
  </bookViews>
  <sheets>
    <sheet name="달력" sheetId="8" r:id="rId1"/>
    <sheet name="일정관리" sheetId="6" r:id="rId2"/>
    <sheet name="설정" sheetId="5" r:id="rId3"/>
    <sheet name="연결이미지" sheetId="2" state="hidden" r:id="rId4"/>
  </sheets>
  <externalReferences>
    <externalReference r:id="rId5"/>
  </externalReferences>
  <definedNames>
    <definedName name="_xlnm.Print_Area" localSheetId="0">달력!$A$1:$AM$47</definedName>
    <definedName name="rng공휴일">OFFSET(일정관리!$A$1,,,COUNTA(일정관리!$A:$A),3)</definedName>
    <definedName name="rng공휴일날짜">OFFSET(일정관리!$A$1,,,COUNTA(일정관리!$A:$A))</definedName>
    <definedName name="rng공휴일명">OFFSET(일정관리!$C$1,,,COUNTA(일정관리!$A:$A))</definedName>
    <definedName name="rng신규메모">INDEX(일정관리!$W:$W,MATCH("*",일정관리!$X:$X,-1)+1)</definedName>
    <definedName name="rng신규반복일정">INDEX(일정관리!$AA:$AA,MATCH("*",일정관리!$AA:$AA,-1)+1)</definedName>
    <definedName name="rng신규일정">INDEX(일정관리!$J:$J,MATCH("*",일정관리!$K:$K,-1)+1)</definedName>
    <definedName name="rng신규휴일">INDEX(일정관리!$B:$B,MATCH("*",일정관리!$C:$C,-1)+1)</definedName>
    <definedName name="rng일정">OFFSET(일정관리!$J$2,,,COUNTA(일정관리!$J:$J)-1)</definedName>
    <definedName name="rng일정명">OFFSET(일정관리!$N$2,,,COUNTA(일정관리!$J:$J)-1)</definedName>
    <definedName name="rng일정색상">OFFSET(일정관리!$M$2,,,COUNTA(일정관리!$J:$J)-1)</definedName>
    <definedName name="달력색상1">달력!$B$5:$AJ$5,달력!$AL$3</definedName>
    <definedName name="달력색상2">달력!$AL$5</definedName>
    <definedName name="스케쥴">[1]일정표!$P$6:$P$17,[1]일정표!$N$6:$N$17,[1]일정표!$L$6:$L$17,[1]일정표!$J$6:$J$17,[1]일정표!$H$6:$H$17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Q2" i="8" l="1"/>
  <c r="J2" i="6"/>
  <c r="J3" i="6" s="1"/>
  <c r="AO2" i="8"/>
  <c r="A19" i="6" s="1"/>
  <c r="F508" i="6"/>
  <c r="F243" i="6"/>
  <c r="F110" i="6"/>
  <c r="O5" i="2"/>
  <c r="N5" i="2"/>
  <c r="M5" i="2"/>
  <c r="L5" i="2"/>
  <c r="F24" i="6"/>
  <c r="F23" i="6"/>
  <c r="A22" i="6" l="1"/>
  <c r="A21" i="6"/>
  <c r="A20" i="6"/>
  <c r="AL3" i="8"/>
  <c r="B10" i="2"/>
  <c r="AL5" i="8" s="1"/>
  <c r="B11" i="2"/>
  <c r="J4" i="6" l="1"/>
  <c r="J5" i="6" s="1"/>
  <c r="N2" i="6"/>
  <c r="N3" i="6"/>
  <c r="N4" i="6"/>
  <c r="N5" i="6"/>
  <c r="N6" i="6"/>
  <c r="N7" i="6"/>
  <c r="N8" i="6"/>
  <c r="N9" i="6"/>
  <c r="N10" i="6"/>
  <c r="N11" i="6"/>
  <c r="N12" i="6"/>
  <c r="N13" i="6"/>
  <c r="N14" i="6"/>
  <c r="N15" i="6"/>
  <c r="N16" i="6"/>
  <c r="N17" i="6"/>
  <c r="J6" i="6" l="1"/>
  <c r="J7" i="6" s="1"/>
  <c r="J8" i="6" s="1"/>
  <c r="K5" i="2"/>
  <c r="J5" i="2"/>
  <c r="I5" i="2"/>
  <c r="B2" i="2"/>
  <c r="Z3" i="6"/>
  <c r="Z2" i="6"/>
  <c r="A18" i="6"/>
  <c r="J9" i="6" l="1"/>
  <c r="D2" i="2"/>
  <c r="A16" i="6"/>
  <c r="B16" i="6" s="1"/>
  <c r="A15" i="6"/>
  <c r="B15" i="6" s="1"/>
  <c r="A14" i="6"/>
  <c r="B14" i="6" s="1"/>
  <c r="A10" i="6"/>
  <c r="B10" i="6" s="1"/>
  <c r="A9" i="6"/>
  <c r="B9" i="6" s="1"/>
  <c r="A7" i="6"/>
  <c r="B7" i="6" s="1"/>
  <c r="A6" i="6"/>
  <c r="B6" i="6" s="1"/>
  <c r="A2" i="6"/>
  <c r="AF5" i="8"/>
  <c r="AA5" i="8"/>
  <c r="V5" i="8"/>
  <c r="Q5" i="8"/>
  <c r="L5" i="8"/>
  <c r="G5" i="8"/>
  <c r="B5" i="8"/>
  <c r="D4" i="5"/>
  <c r="J10" i="6" l="1"/>
  <c r="O6" i="2"/>
  <c r="I7" i="2" s="1"/>
  <c r="J7" i="2" s="1"/>
  <c r="K7" i="2" s="1"/>
  <c r="L7" i="2" s="1"/>
  <c r="M7" i="2" s="1"/>
  <c r="N7" i="2" s="1"/>
  <c r="O7" i="2" s="1"/>
  <c r="I8" i="2" s="1"/>
  <c r="J8" i="2" s="1"/>
  <c r="K8" i="2" s="1"/>
  <c r="L8" i="2" s="1"/>
  <c r="M8" i="2" s="1"/>
  <c r="N8" i="2" s="1"/>
  <c r="O8" i="2" s="1"/>
  <c r="I9" i="2" s="1"/>
  <c r="J9" i="2" s="1"/>
  <c r="K9" i="2" s="1"/>
  <c r="L9" i="2" s="1"/>
  <c r="M9" i="2" s="1"/>
  <c r="N9" i="2" s="1"/>
  <c r="O9" i="2" s="1"/>
  <c r="I10" i="2" s="1"/>
  <c r="J10" i="2" s="1"/>
  <c r="K10" i="2" s="1"/>
  <c r="L10" i="2" s="1"/>
  <c r="M10" i="2" s="1"/>
  <c r="N10" i="2" s="1"/>
  <c r="O10" i="2" s="1"/>
  <c r="I11" i="2" s="1"/>
  <c r="J11" i="2" s="1"/>
  <c r="K11" i="2" s="1"/>
  <c r="L11" i="2" s="1"/>
  <c r="M11" i="2" s="1"/>
  <c r="N11" i="2" s="1"/>
  <c r="O11" i="2" s="1"/>
  <c r="N6" i="2"/>
  <c r="M6" i="2"/>
  <c r="L6" i="2"/>
  <c r="J6" i="2"/>
  <c r="I6" i="2"/>
  <c r="K6" i="2"/>
  <c r="B2" i="6"/>
  <c r="J11" i="6" l="1"/>
  <c r="AH6" i="8"/>
  <c r="AC6" i="8"/>
  <c r="X6" i="8"/>
  <c r="S6" i="8"/>
  <c r="N6" i="8"/>
  <c r="I6" i="8"/>
  <c r="D6" i="8"/>
  <c r="J12" i="6" l="1"/>
  <c r="J13" i="6" s="1"/>
  <c r="P2" i="6"/>
  <c r="U2" i="6" s="1"/>
  <c r="P3" i="6" l="1"/>
  <c r="U3" i="6" s="1"/>
  <c r="J14" i="6" l="1"/>
  <c r="P4" i="6"/>
  <c r="J15" i="6" l="1"/>
  <c r="P5" i="6"/>
  <c r="U5" i="6" s="1"/>
  <c r="U4" i="6"/>
  <c r="J16" i="6" l="1"/>
  <c r="P6" i="6"/>
  <c r="U6" i="6" s="1"/>
  <c r="J17" i="6" l="1"/>
  <c r="R21" i="2" s="1" a="1"/>
  <c r="R21" i="2" s="1"/>
  <c r="S2" i="6" a="1"/>
  <c r="R28" i="2" a="1"/>
  <c r="R28" i="2" s="1"/>
  <c r="R2" i="6" a="1"/>
  <c r="R2" i="6" s="1"/>
  <c r="T2" i="6" a="1"/>
  <c r="R26" i="2" a="1"/>
  <c r="R26" i="2" s="1"/>
  <c r="S6" i="6" a="1"/>
  <c r="R6" i="6" a="1"/>
  <c r="R6" i="6" s="1"/>
  <c r="P7" i="6"/>
  <c r="U7" i="6" s="1"/>
  <c r="D11" i="8"/>
  <c r="C9" i="8"/>
  <c r="C11" i="8"/>
  <c r="X11" i="8"/>
  <c r="W9" i="8"/>
  <c r="P26" i="2" l="1" a="1"/>
  <c r="P26" i="2" s="1"/>
  <c r="R20" i="2" a="1"/>
  <c r="R20" i="2" s="1"/>
  <c r="P22" i="2" a="1"/>
  <c r="P22" i="2" s="1"/>
  <c r="R4" i="6" a="1"/>
  <c r="R4" i="6" s="1"/>
  <c r="P27" i="2" a="1"/>
  <c r="P27" i="2" s="1"/>
  <c r="T27" i="2" s="1"/>
  <c r="Q26" i="2" a="1"/>
  <c r="Q26" i="2" s="1"/>
  <c r="P21" i="2" a="1"/>
  <c r="P21" i="2" s="1"/>
  <c r="R23" i="2" a="1"/>
  <c r="R23" i="2" s="1"/>
  <c r="R27" i="2" a="1"/>
  <c r="R27" i="2" s="1"/>
  <c r="P25" i="2" a="1"/>
  <c r="P25" i="2" s="1"/>
  <c r="T25" i="2" s="1"/>
  <c r="P23" i="2" a="1"/>
  <c r="P23" i="2" s="1"/>
  <c r="Q25" i="2" a="1"/>
  <c r="Q25" i="2" s="1"/>
  <c r="Q27" i="2" a="1"/>
  <c r="Q27" i="2" s="1"/>
  <c r="R19" i="2" a="1"/>
  <c r="R19" i="2" s="1"/>
  <c r="T6" i="6" a="1"/>
  <c r="R25" i="2" a="1"/>
  <c r="R25" i="2" s="1"/>
  <c r="P28" i="2" a="1"/>
  <c r="P28" i="2" s="1"/>
  <c r="T28" i="2" s="1"/>
  <c r="T4" i="6" a="1"/>
  <c r="S5" i="6" a="1"/>
  <c r="T3" i="6" a="1"/>
  <c r="R18" i="2" a="1"/>
  <c r="R18" i="2" s="1"/>
  <c r="Q18" i="2" a="1"/>
  <c r="Q18" i="2" s="1"/>
  <c r="T5" i="6" a="1"/>
  <c r="P20" i="2" a="1"/>
  <c r="P20" i="2" s="1"/>
  <c r="R3" i="6" a="1"/>
  <c r="R3" i="6" s="1"/>
  <c r="Q22" i="2" a="1"/>
  <c r="Q22" i="2" s="1"/>
  <c r="T22" i="2" s="1"/>
  <c r="P24" i="2" a="1"/>
  <c r="P24" i="2" s="1"/>
  <c r="R22" i="2" a="1"/>
  <c r="R22" i="2" s="1"/>
  <c r="Q19" i="2" a="1"/>
  <c r="Q19" i="2" s="1"/>
  <c r="Q21" i="2" a="1"/>
  <c r="Q21" i="2" s="1"/>
  <c r="S4" i="6" a="1"/>
  <c r="P19" i="2" a="1"/>
  <c r="P19" i="2" s="1"/>
  <c r="R5" i="6" a="1"/>
  <c r="R5" i="6" s="1"/>
  <c r="Q24" i="2" a="1"/>
  <c r="Q24" i="2" s="1"/>
  <c r="S3" i="6" a="1"/>
  <c r="R24" i="2" a="1"/>
  <c r="R24" i="2" s="1"/>
  <c r="Q20" i="2" a="1"/>
  <c r="Q20" i="2" s="1"/>
  <c r="Q28" i="2" a="1"/>
  <c r="Q28" i="2" s="1"/>
  <c r="P18" i="2" a="1"/>
  <c r="P18" i="2" s="1"/>
  <c r="Q23" i="2" a="1"/>
  <c r="Q23" i="2" s="1"/>
  <c r="T23" i="2" s="1"/>
  <c r="S7" i="6" a="1"/>
  <c r="T7" i="6" a="1"/>
  <c r="R7" i="6" a="1"/>
  <c r="R7" i="6" s="1"/>
  <c r="P8" i="6"/>
  <c r="U8" i="6" s="1"/>
  <c r="W11" i="8"/>
  <c r="M9" i="8"/>
  <c r="M11" i="8"/>
  <c r="I11" i="8"/>
  <c r="S11" i="8"/>
  <c r="H11" i="8"/>
  <c r="R11" i="8"/>
  <c r="R9" i="8"/>
  <c r="H9" i="8"/>
  <c r="N11" i="8"/>
  <c r="AB9" i="8"/>
  <c r="AC11" i="8"/>
  <c r="AB11" i="8"/>
  <c r="T24" i="2" l="1"/>
  <c r="T21" i="2"/>
  <c r="T26" i="2"/>
  <c r="T18" i="2"/>
  <c r="T19" i="2"/>
  <c r="T20" i="2"/>
  <c r="S8" i="6" a="1"/>
  <c r="T8" i="6" a="1"/>
  <c r="R8" i="6" a="1"/>
  <c r="R8" i="6" s="1"/>
  <c r="P9" i="6"/>
  <c r="U9" i="6" s="1"/>
  <c r="D13" i="8"/>
  <c r="AG11" i="8"/>
  <c r="AG9" i="8"/>
  <c r="AH11" i="8"/>
  <c r="S9" i="6" l="1" a="1"/>
  <c r="T9" i="6" a="1"/>
  <c r="R9" i="6" a="1"/>
  <c r="R9" i="6" s="1"/>
  <c r="P10" i="6"/>
  <c r="U10" i="6" s="1"/>
  <c r="I13" i="8"/>
  <c r="F2" i="6"/>
  <c r="F3" i="6"/>
  <c r="F4" i="6"/>
  <c r="F5" i="6"/>
  <c r="F6" i="6"/>
  <c r="F7" i="6"/>
  <c r="F8" i="6"/>
  <c r="F9" i="6"/>
  <c r="F10" i="6"/>
  <c r="F11" i="6"/>
  <c r="F12" i="6"/>
  <c r="F13" i="6"/>
  <c r="F14" i="6"/>
  <c r="F15" i="6"/>
  <c r="F16" i="6"/>
  <c r="F17" i="6"/>
  <c r="F18" i="6"/>
  <c r="F19" i="6"/>
  <c r="F20" i="6"/>
  <c r="F21" i="6"/>
  <c r="F22" i="6"/>
  <c r="F25" i="6"/>
  <c r="F26" i="6"/>
  <c r="F27" i="6"/>
  <c r="F28" i="6"/>
  <c r="F29" i="6"/>
  <c r="F30" i="6"/>
  <c r="F31" i="6"/>
  <c r="F32" i="6"/>
  <c r="F33" i="6"/>
  <c r="F34" i="6"/>
  <c r="F35" i="6"/>
  <c r="F36" i="6"/>
  <c r="F37" i="6"/>
  <c r="F38" i="6"/>
  <c r="F39" i="6"/>
  <c r="F40" i="6"/>
  <c r="F41" i="6"/>
  <c r="F42" i="6"/>
  <c r="F43" i="6"/>
  <c r="F44" i="6"/>
  <c r="F45" i="6"/>
  <c r="F46" i="6"/>
  <c r="F47" i="6"/>
  <c r="F48" i="6"/>
  <c r="F49" i="6"/>
  <c r="F50" i="6"/>
  <c r="F51" i="6"/>
  <c r="F52" i="6"/>
  <c r="F53" i="6"/>
  <c r="F54" i="6"/>
  <c r="F55" i="6"/>
  <c r="F56" i="6"/>
  <c r="F57" i="6"/>
  <c r="F58" i="6"/>
  <c r="F59" i="6"/>
  <c r="F60" i="6"/>
  <c r="F61" i="6"/>
  <c r="F62" i="6"/>
  <c r="F63" i="6"/>
  <c r="F64" i="6"/>
  <c r="F65" i="6"/>
  <c r="F66" i="6"/>
  <c r="F67" i="6"/>
  <c r="F68" i="6"/>
  <c r="F69" i="6"/>
  <c r="F70" i="6"/>
  <c r="F71" i="6"/>
  <c r="F72" i="6"/>
  <c r="F73" i="6"/>
  <c r="F74" i="6"/>
  <c r="F75" i="6"/>
  <c r="F76" i="6"/>
  <c r="F77" i="6"/>
  <c r="F78" i="6"/>
  <c r="F79" i="6"/>
  <c r="F80" i="6"/>
  <c r="F81" i="6"/>
  <c r="F82" i="6"/>
  <c r="F83" i="6"/>
  <c r="F84" i="6"/>
  <c r="F85" i="6"/>
  <c r="F86" i="6"/>
  <c r="F87" i="6"/>
  <c r="F88" i="6"/>
  <c r="F89" i="6"/>
  <c r="F90" i="6"/>
  <c r="F91" i="6"/>
  <c r="F92" i="6"/>
  <c r="F93" i="6"/>
  <c r="F94" i="6"/>
  <c r="F95" i="6"/>
  <c r="F96" i="6"/>
  <c r="F97" i="6"/>
  <c r="F98" i="6"/>
  <c r="F99" i="6"/>
  <c r="F100" i="6"/>
  <c r="F101" i="6"/>
  <c r="F102" i="6"/>
  <c r="F103" i="6"/>
  <c r="F104" i="6"/>
  <c r="F105" i="6"/>
  <c r="F106" i="6"/>
  <c r="F107" i="6"/>
  <c r="F108" i="6"/>
  <c r="F109" i="6"/>
  <c r="F111" i="6"/>
  <c r="F112" i="6"/>
  <c r="F113" i="6"/>
  <c r="F114" i="6"/>
  <c r="F115" i="6"/>
  <c r="F116" i="6"/>
  <c r="F117" i="6"/>
  <c r="F118" i="6"/>
  <c r="F119" i="6"/>
  <c r="F120" i="6"/>
  <c r="F121" i="6"/>
  <c r="F122" i="6"/>
  <c r="F123" i="6"/>
  <c r="F124" i="6"/>
  <c r="F125" i="6"/>
  <c r="F126" i="6"/>
  <c r="F127" i="6"/>
  <c r="F128" i="6"/>
  <c r="F129" i="6"/>
  <c r="F130" i="6"/>
  <c r="F131" i="6"/>
  <c r="F132" i="6"/>
  <c r="F133" i="6"/>
  <c r="F134" i="6"/>
  <c r="F135" i="6"/>
  <c r="F136" i="6"/>
  <c r="F137" i="6"/>
  <c r="F138" i="6"/>
  <c r="F139" i="6"/>
  <c r="F140" i="6"/>
  <c r="F141" i="6"/>
  <c r="F142" i="6"/>
  <c r="F143" i="6"/>
  <c r="F144" i="6"/>
  <c r="F145" i="6"/>
  <c r="F146" i="6"/>
  <c r="F147" i="6"/>
  <c r="F148" i="6"/>
  <c r="F149" i="6"/>
  <c r="F150" i="6"/>
  <c r="F151" i="6"/>
  <c r="F152" i="6"/>
  <c r="F153" i="6"/>
  <c r="F154" i="6"/>
  <c r="F155" i="6"/>
  <c r="F156" i="6"/>
  <c r="F157" i="6"/>
  <c r="F158" i="6"/>
  <c r="F159" i="6"/>
  <c r="F160" i="6"/>
  <c r="F161" i="6"/>
  <c r="F162" i="6"/>
  <c r="F163" i="6"/>
  <c r="F164" i="6"/>
  <c r="F165" i="6"/>
  <c r="F166" i="6"/>
  <c r="F167" i="6"/>
  <c r="F168" i="6"/>
  <c r="F169" i="6"/>
  <c r="F170" i="6"/>
  <c r="F171" i="6"/>
  <c r="F172" i="6"/>
  <c r="F173" i="6"/>
  <c r="F174" i="6"/>
  <c r="F175" i="6"/>
  <c r="F176" i="6"/>
  <c r="F177" i="6"/>
  <c r="F178" i="6"/>
  <c r="F179" i="6"/>
  <c r="F180" i="6"/>
  <c r="F181" i="6"/>
  <c r="F182" i="6"/>
  <c r="F183" i="6"/>
  <c r="F184" i="6"/>
  <c r="F185" i="6"/>
  <c r="F186" i="6"/>
  <c r="F187" i="6"/>
  <c r="F188" i="6"/>
  <c r="F189" i="6"/>
  <c r="F190" i="6"/>
  <c r="F191" i="6"/>
  <c r="F192" i="6"/>
  <c r="F193" i="6"/>
  <c r="F194" i="6"/>
  <c r="F195" i="6"/>
  <c r="F196" i="6"/>
  <c r="F197" i="6"/>
  <c r="F198" i="6"/>
  <c r="F199" i="6"/>
  <c r="F200" i="6"/>
  <c r="F201" i="6"/>
  <c r="F202" i="6"/>
  <c r="F203" i="6"/>
  <c r="F204" i="6"/>
  <c r="F205" i="6"/>
  <c r="F206" i="6"/>
  <c r="F207" i="6"/>
  <c r="F208" i="6"/>
  <c r="F209" i="6"/>
  <c r="F210" i="6"/>
  <c r="F211" i="6"/>
  <c r="F212" i="6"/>
  <c r="F213" i="6"/>
  <c r="F214" i="6"/>
  <c r="F215" i="6"/>
  <c r="F216" i="6"/>
  <c r="F217" i="6"/>
  <c r="F218" i="6"/>
  <c r="F219" i="6"/>
  <c r="F220" i="6"/>
  <c r="F221" i="6"/>
  <c r="F222" i="6"/>
  <c r="F223" i="6"/>
  <c r="F224" i="6"/>
  <c r="F225" i="6"/>
  <c r="F226" i="6"/>
  <c r="F227" i="6"/>
  <c r="F228" i="6"/>
  <c r="F229" i="6"/>
  <c r="F230" i="6"/>
  <c r="F231" i="6"/>
  <c r="F232" i="6"/>
  <c r="F233" i="6"/>
  <c r="F234" i="6"/>
  <c r="F235" i="6"/>
  <c r="F236" i="6"/>
  <c r="F237" i="6"/>
  <c r="F238" i="6"/>
  <c r="F239" i="6"/>
  <c r="F240" i="6"/>
  <c r="F241" i="6"/>
  <c r="F242" i="6"/>
  <c r="F244" i="6"/>
  <c r="F245" i="6"/>
  <c r="F246" i="6"/>
  <c r="F247" i="6"/>
  <c r="F248" i="6"/>
  <c r="F249" i="6"/>
  <c r="F250" i="6"/>
  <c r="F251" i="6"/>
  <c r="F252" i="6"/>
  <c r="F253" i="6"/>
  <c r="F254" i="6"/>
  <c r="F255" i="6"/>
  <c r="F256" i="6"/>
  <c r="F257" i="6"/>
  <c r="F258" i="6"/>
  <c r="F259" i="6"/>
  <c r="F260" i="6"/>
  <c r="F261" i="6"/>
  <c r="F262" i="6"/>
  <c r="F263" i="6"/>
  <c r="F264" i="6"/>
  <c r="F265" i="6"/>
  <c r="F266" i="6"/>
  <c r="F267" i="6"/>
  <c r="F268" i="6"/>
  <c r="F269" i="6"/>
  <c r="F270" i="6"/>
  <c r="F271" i="6"/>
  <c r="F272" i="6"/>
  <c r="F273" i="6"/>
  <c r="F274" i="6"/>
  <c r="F275" i="6"/>
  <c r="F276" i="6"/>
  <c r="F277" i="6"/>
  <c r="F278" i="6"/>
  <c r="F279" i="6"/>
  <c r="F280" i="6"/>
  <c r="F281" i="6"/>
  <c r="F282" i="6"/>
  <c r="F283" i="6"/>
  <c r="F284" i="6"/>
  <c r="F285" i="6"/>
  <c r="F286" i="6"/>
  <c r="F287" i="6"/>
  <c r="F288" i="6"/>
  <c r="F289" i="6"/>
  <c r="F290" i="6"/>
  <c r="F291" i="6"/>
  <c r="F292" i="6"/>
  <c r="F293" i="6"/>
  <c r="F294" i="6"/>
  <c r="F295" i="6"/>
  <c r="F296" i="6"/>
  <c r="F297" i="6"/>
  <c r="F298" i="6"/>
  <c r="F299" i="6"/>
  <c r="F300" i="6"/>
  <c r="F301" i="6"/>
  <c r="F302" i="6"/>
  <c r="F303" i="6"/>
  <c r="F304" i="6"/>
  <c r="F305" i="6"/>
  <c r="F306" i="6"/>
  <c r="F307" i="6"/>
  <c r="F308" i="6"/>
  <c r="F309" i="6"/>
  <c r="F310" i="6"/>
  <c r="F311" i="6"/>
  <c r="F312" i="6"/>
  <c r="F313" i="6"/>
  <c r="F314" i="6"/>
  <c r="F315" i="6"/>
  <c r="F316" i="6"/>
  <c r="F317" i="6"/>
  <c r="F318" i="6"/>
  <c r="F319" i="6"/>
  <c r="F320" i="6"/>
  <c r="F321" i="6"/>
  <c r="F322" i="6"/>
  <c r="F323" i="6"/>
  <c r="F324" i="6"/>
  <c r="F325" i="6"/>
  <c r="F326" i="6"/>
  <c r="F327" i="6"/>
  <c r="F328" i="6"/>
  <c r="F329" i="6"/>
  <c r="F330" i="6"/>
  <c r="F331" i="6"/>
  <c r="F332" i="6"/>
  <c r="F333" i="6"/>
  <c r="F334" i="6"/>
  <c r="F335" i="6"/>
  <c r="F336" i="6"/>
  <c r="F337" i="6"/>
  <c r="F338" i="6"/>
  <c r="F339" i="6"/>
  <c r="F340" i="6"/>
  <c r="F341" i="6"/>
  <c r="F342" i="6"/>
  <c r="F343" i="6"/>
  <c r="F344" i="6"/>
  <c r="F345" i="6"/>
  <c r="F346" i="6"/>
  <c r="F347" i="6"/>
  <c r="F348" i="6"/>
  <c r="F349" i="6"/>
  <c r="F350" i="6"/>
  <c r="F351" i="6"/>
  <c r="F352" i="6"/>
  <c r="F353" i="6"/>
  <c r="F354" i="6"/>
  <c r="F355" i="6"/>
  <c r="F356" i="6"/>
  <c r="F357" i="6"/>
  <c r="F358" i="6"/>
  <c r="F359" i="6"/>
  <c r="F360" i="6"/>
  <c r="F361" i="6"/>
  <c r="F362" i="6"/>
  <c r="F363" i="6"/>
  <c r="F364" i="6"/>
  <c r="F365" i="6"/>
  <c r="F366" i="6"/>
  <c r="F367" i="6"/>
  <c r="F368" i="6"/>
  <c r="F369" i="6"/>
  <c r="F370" i="6"/>
  <c r="F371" i="6"/>
  <c r="F372" i="6"/>
  <c r="F373" i="6"/>
  <c r="F374" i="6"/>
  <c r="F375" i="6"/>
  <c r="F376" i="6"/>
  <c r="F377" i="6"/>
  <c r="F378" i="6"/>
  <c r="F379" i="6"/>
  <c r="F380" i="6"/>
  <c r="F381" i="6"/>
  <c r="F382" i="6"/>
  <c r="F383" i="6"/>
  <c r="F384" i="6"/>
  <c r="F385" i="6"/>
  <c r="F386" i="6"/>
  <c r="F387" i="6"/>
  <c r="F388" i="6"/>
  <c r="F389" i="6"/>
  <c r="F390" i="6"/>
  <c r="F391" i="6"/>
  <c r="F392" i="6"/>
  <c r="F393" i="6"/>
  <c r="F394" i="6"/>
  <c r="F395" i="6"/>
  <c r="F396" i="6"/>
  <c r="F397" i="6"/>
  <c r="F398" i="6"/>
  <c r="F399" i="6"/>
  <c r="F400" i="6"/>
  <c r="F401" i="6"/>
  <c r="F402" i="6"/>
  <c r="F403" i="6"/>
  <c r="F404" i="6"/>
  <c r="F405" i="6"/>
  <c r="F406" i="6"/>
  <c r="F407" i="6"/>
  <c r="F408" i="6"/>
  <c r="F409" i="6"/>
  <c r="F410" i="6"/>
  <c r="F411" i="6"/>
  <c r="F412" i="6"/>
  <c r="F413" i="6"/>
  <c r="F414" i="6"/>
  <c r="F415" i="6"/>
  <c r="F416" i="6"/>
  <c r="F417" i="6"/>
  <c r="F418" i="6"/>
  <c r="F419" i="6"/>
  <c r="F420" i="6"/>
  <c r="F421" i="6"/>
  <c r="F422" i="6"/>
  <c r="F423" i="6"/>
  <c r="F424" i="6"/>
  <c r="F425" i="6"/>
  <c r="F426" i="6"/>
  <c r="F427" i="6"/>
  <c r="F428" i="6"/>
  <c r="F429" i="6"/>
  <c r="F430" i="6"/>
  <c r="F431" i="6"/>
  <c r="F432" i="6"/>
  <c r="F433" i="6"/>
  <c r="F434" i="6"/>
  <c r="F435" i="6"/>
  <c r="F436" i="6"/>
  <c r="F437" i="6"/>
  <c r="F438" i="6"/>
  <c r="F439" i="6"/>
  <c r="F440" i="6"/>
  <c r="F441" i="6"/>
  <c r="F442" i="6"/>
  <c r="F443" i="6"/>
  <c r="F444" i="6"/>
  <c r="F445" i="6"/>
  <c r="F446" i="6"/>
  <c r="F447" i="6"/>
  <c r="F448" i="6"/>
  <c r="F449" i="6"/>
  <c r="F450" i="6"/>
  <c r="F451" i="6"/>
  <c r="F452" i="6"/>
  <c r="F453" i="6"/>
  <c r="F454" i="6"/>
  <c r="F455" i="6"/>
  <c r="F456" i="6"/>
  <c r="F457" i="6"/>
  <c r="F458" i="6"/>
  <c r="F459" i="6"/>
  <c r="F460" i="6"/>
  <c r="F461" i="6"/>
  <c r="F462" i="6"/>
  <c r="F463" i="6"/>
  <c r="F464" i="6"/>
  <c r="F465" i="6"/>
  <c r="F466" i="6"/>
  <c r="F467" i="6"/>
  <c r="F468" i="6"/>
  <c r="F469" i="6"/>
  <c r="F470" i="6"/>
  <c r="F471" i="6"/>
  <c r="F472" i="6"/>
  <c r="F473" i="6"/>
  <c r="F474" i="6"/>
  <c r="F475" i="6"/>
  <c r="F476" i="6"/>
  <c r="F477" i="6"/>
  <c r="F478" i="6"/>
  <c r="F479" i="6"/>
  <c r="F480" i="6"/>
  <c r="F481" i="6"/>
  <c r="F482" i="6"/>
  <c r="F483" i="6"/>
  <c r="F484" i="6"/>
  <c r="F485" i="6"/>
  <c r="F486" i="6"/>
  <c r="F487" i="6"/>
  <c r="F488" i="6"/>
  <c r="F489" i="6"/>
  <c r="F490" i="6"/>
  <c r="F491" i="6"/>
  <c r="F492" i="6"/>
  <c r="F493" i="6"/>
  <c r="F494" i="6"/>
  <c r="F495" i="6"/>
  <c r="F496" i="6"/>
  <c r="F497" i="6"/>
  <c r="F498" i="6"/>
  <c r="F499" i="6"/>
  <c r="F500" i="6"/>
  <c r="F501" i="6"/>
  <c r="F502" i="6"/>
  <c r="F503" i="6"/>
  <c r="F504" i="6"/>
  <c r="F505" i="6"/>
  <c r="F506" i="6"/>
  <c r="F507" i="6"/>
  <c r="F509" i="6"/>
  <c r="F510" i="6"/>
  <c r="F511" i="6"/>
  <c r="F512" i="6"/>
  <c r="F513" i="6"/>
  <c r="F514" i="6"/>
  <c r="F515" i="6"/>
  <c r="F516" i="6"/>
  <c r="F517" i="6"/>
  <c r="F518" i="6"/>
  <c r="F519" i="6"/>
  <c r="F520" i="6"/>
  <c r="F521" i="6"/>
  <c r="F522" i="6"/>
  <c r="F523" i="6"/>
  <c r="F524" i="6"/>
  <c r="F525" i="6"/>
  <c r="F526" i="6"/>
  <c r="F527" i="6"/>
  <c r="F528" i="6"/>
  <c r="F529" i="6"/>
  <c r="F530" i="6"/>
  <c r="F531" i="6"/>
  <c r="F532" i="6"/>
  <c r="F533" i="6"/>
  <c r="F534" i="6"/>
  <c r="F535" i="6"/>
  <c r="F536" i="6"/>
  <c r="F537" i="6"/>
  <c r="F538" i="6"/>
  <c r="F539" i="6"/>
  <c r="F540" i="6"/>
  <c r="F541" i="6"/>
  <c r="F542" i="6"/>
  <c r="F543" i="6"/>
  <c r="F544" i="6"/>
  <c r="F545" i="6"/>
  <c r="F546" i="6"/>
  <c r="F547" i="6"/>
  <c r="F548" i="6"/>
  <c r="F549" i="6"/>
  <c r="F550" i="6"/>
  <c r="F551" i="6"/>
  <c r="F552" i="6"/>
  <c r="F553" i="6"/>
  <c r="F554" i="6"/>
  <c r="F555" i="6"/>
  <c r="F556" i="6"/>
  <c r="F557" i="6"/>
  <c r="F558" i="6"/>
  <c r="F559" i="6"/>
  <c r="F560" i="6"/>
  <c r="F561" i="6"/>
  <c r="F562" i="6"/>
  <c r="F563" i="6"/>
  <c r="F564" i="6"/>
  <c r="F565" i="6"/>
  <c r="F566" i="6"/>
  <c r="F567" i="6"/>
  <c r="F568" i="6"/>
  <c r="F569" i="6"/>
  <c r="F570" i="6"/>
  <c r="F571" i="6"/>
  <c r="F572" i="6"/>
  <c r="F573" i="6"/>
  <c r="F574" i="6"/>
  <c r="F575" i="6"/>
  <c r="F576" i="6"/>
  <c r="F577" i="6"/>
  <c r="F578" i="6"/>
  <c r="F579" i="6"/>
  <c r="F580" i="6"/>
  <c r="F581" i="6"/>
  <c r="F582" i="6"/>
  <c r="F583" i="6"/>
  <c r="F584" i="6"/>
  <c r="F585" i="6"/>
  <c r="F586" i="6"/>
  <c r="F587" i="6"/>
  <c r="F588" i="6"/>
  <c r="F589" i="6"/>
  <c r="F590" i="6"/>
  <c r="F591" i="6"/>
  <c r="F592" i="6"/>
  <c r="F593" i="6"/>
  <c r="F594" i="6"/>
  <c r="F595" i="6"/>
  <c r="F596" i="6"/>
  <c r="F597" i="6"/>
  <c r="F598" i="6"/>
  <c r="F599" i="6"/>
  <c r="F600" i="6"/>
  <c r="F601" i="6"/>
  <c r="F602" i="6"/>
  <c r="F603" i="6"/>
  <c r="F604" i="6"/>
  <c r="F605" i="6"/>
  <c r="F606" i="6"/>
  <c r="F607" i="6"/>
  <c r="F608" i="6"/>
  <c r="F609" i="6"/>
  <c r="F610" i="6"/>
  <c r="F611" i="6"/>
  <c r="F612" i="6"/>
  <c r="F613" i="6"/>
  <c r="F614" i="6"/>
  <c r="F615" i="6"/>
  <c r="F616" i="6"/>
  <c r="F617" i="6"/>
  <c r="F618" i="6"/>
  <c r="F619" i="6"/>
  <c r="F620" i="6"/>
  <c r="F621" i="6"/>
  <c r="F622" i="6"/>
  <c r="F623" i="6"/>
  <c r="F624" i="6"/>
  <c r="F625" i="6"/>
  <c r="F626" i="6"/>
  <c r="F627" i="6"/>
  <c r="F628" i="6"/>
  <c r="F629" i="6"/>
  <c r="F630" i="6"/>
  <c r="F631" i="6"/>
  <c r="F632" i="6"/>
  <c r="F633" i="6"/>
  <c r="F634" i="6"/>
  <c r="F635" i="6"/>
  <c r="F636" i="6"/>
  <c r="F637" i="6"/>
  <c r="C16" i="8"/>
  <c r="D18" i="8"/>
  <c r="C18" i="8"/>
  <c r="S10" i="6" l="1" a="1"/>
  <c r="T10" i="6" a="1"/>
  <c r="R10" i="6" a="1"/>
  <c r="R10" i="6" s="1"/>
  <c r="P11" i="6"/>
  <c r="U11" i="6" s="1"/>
  <c r="A11" i="6" a="1"/>
  <c r="A11" i="6" s="1"/>
  <c r="B11" i="6" s="1"/>
  <c r="A8" i="6" a="1"/>
  <c r="A8" i="6" s="1"/>
  <c r="B8" i="6" s="1"/>
  <c r="A3" i="6" a="1"/>
  <c r="A3" i="6" s="1"/>
  <c r="AC7" i="8"/>
  <c r="N7" i="8"/>
  <c r="AH7" i="8"/>
  <c r="S7" i="8"/>
  <c r="X7" i="8"/>
  <c r="D14" i="8"/>
  <c r="I14" i="8"/>
  <c r="N13" i="8"/>
  <c r="H16" i="8"/>
  <c r="H18" i="8"/>
  <c r="I18" i="8"/>
  <c r="S11" i="6" l="1" a="1"/>
  <c r="T11" i="6" a="1"/>
  <c r="B3" i="6"/>
  <c r="P12" i="6"/>
  <c r="U12" i="6" s="1"/>
  <c r="R11" i="6" a="1"/>
  <c r="R11" i="6" s="1"/>
  <c r="A4" i="6"/>
  <c r="B4" i="6" s="1"/>
  <c r="A12" i="6"/>
  <c r="A13" i="6" s="1"/>
  <c r="B13" i="6" s="1"/>
  <c r="N14" i="8"/>
  <c r="S13" i="8"/>
  <c r="M18" i="8"/>
  <c r="M16" i="8"/>
  <c r="N18" i="8"/>
  <c r="S12" i="6" l="1" a="1"/>
  <c r="T12" i="6" a="1"/>
  <c r="P13" i="6"/>
  <c r="U13" i="6" s="1"/>
  <c r="R12" i="6" a="1"/>
  <c r="R12" i="6" s="1"/>
  <c r="B12" i="6"/>
  <c r="A5" i="6"/>
  <c r="R6" i="2" s="1" a="1"/>
  <c r="R6" i="2" s="1"/>
  <c r="S14" i="8"/>
  <c r="X13" i="8"/>
  <c r="R18" i="8"/>
  <c r="R16" i="8"/>
  <c r="S18" i="8"/>
  <c r="T13" i="6" l="1" a="1"/>
  <c r="S13" i="6" a="1"/>
  <c r="Q15" i="2" a="1"/>
  <c r="Q15" i="2" s="1"/>
  <c r="R15" i="2" a="1"/>
  <c r="R15" i="2" s="1"/>
  <c r="Q5" i="2" a="1"/>
  <c r="Q5" i="2" s="1"/>
  <c r="R17" i="2" a="1"/>
  <c r="R17" i="2" s="1"/>
  <c r="Q8" i="2" a="1"/>
  <c r="Q8" i="2" s="1"/>
  <c r="R5" i="2" a="1"/>
  <c r="R5" i="2" s="1"/>
  <c r="T6" i="8"/>
  <c r="R16" i="2" a="1"/>
  <c r="R16" i="2" s="1"/>
  <c r="R9" i="2" a="1"/>
  <c r="R9" i="2" s="1"/>
  <c r="R8" i="2" a="1"/>
  <c r="R8" i="2" s="1"/>
  <c r="Q7" i="2" a="1"/>
  <c r="Q7" i="2" s="1"/>
  <c r="R7" i="2" a="1"/>
  <c r="R7" i="2" s="1"/>
  <c r="Q12" i="2" a="1"/>
  <c r="Q12" i="2" s="1"/>
  <c r="U8" i="2" s="1"/>
  <c r="R11" i="2" a="1"/>
  <c r="R11" i="2" s="1"/>
  <c r="Q6" i="2" a="1"/>
  <c r="Q6" i="2" s="1"/>
  <c r="U5" i="2" s="1"/>
  <c r="Q14" i="2" a="1"/>
  <c r="Q14" i="2" s="1"/>
  <c r="U9" i="2" s="1"/>
  <c r="R13" i="2" a="1"/>
  <c r="R13" i="2" s="1"/>
  <c r="R10" i="2" a="1"/>
  <c r="R10" i="2" s="1"/>
  <c r="Q10" i="2" a="1"/>
  <c r="Q10" i="2" s="1"/>
  <c r="U7" i="2" s="1"/>
  <c r="R12" i="2" a="1"/>
  <c r="R12" i="2" s="1"/>
  <c r="Q13" i="2" a="1"/>
  <c r="Q13" i="2" s="1"/>
  <c r="T9" i="2" s="1"/>
  <c r="Q11" i="2" a="1"/>
  <c r="Q11" i="2" s="1"/>
  <c r="T8" i="2" s="1"/>
  <c r="Q9" i="2" a="1"/>
  <c r="Q9" i="2" s="1"/>
  <c r="T7" i="2" s="1"/>
  <c r="R14" i="2" a="1"/>
  <c r="R14" i="2" s="1"/>
  <c r="P14" i="6"/>
  <c r="U14" i="6" s="1"/>
  <c r="R13" i="6" a="1"/>
  <c r="R13" i="6" s="1"/>
  <c r="B5" i="6"/>
  <c r="J13" i="8"/>
  <c r="O13" i="8"/>
  <c r="E6" i="8"/>
  <c r="Y6" i="8"/>
  <c r="E13" i="8"/>
  <c r="AD6" i="8"/>
  <c r="O6" i="8"/>
  <c r="J6" i="8"/>
  <c r="Y13" i="8"/>
  <c r="AI6" i="8"/>
  <c r="T13" i="8"/>
  <c r="X14" i="8"/>
  <c r="AC13" i="8"/>
  <c r="AD13" i="8" s="1"/>
  <c r="Q6" i="6" a="1"/>
  <c r="Q6" i="6" s="1"/>
  <c r="Q4" i="6" a="1"/>
  <c r="Q4" i="6" s="1"/>
  <c r="Q3" i="6" a="1"/>
  <c r="Q3" i="6" s="1"/>
  <c r="I9" i="8"/>
  <c r="N9" i="8"/>
  <c r="X9" i="8"/>
  <c r="W16" i="8"/>
  <c r="W18" i="8"/>
  <c r="X18" i="8"/>
  <c r="S14" i="6" l="1" a="1"/>
  <c r="T14" i="6" a="1"/>
  <c r="U6" i="2"/>
  <c r="T5" i="2"/>
  <c r="T6" i="2"/>
  <c r="R14" i="6" a="1"/>
  <c r="R14" i="6" s="1"/>
  <c r="P15" i="6"/>
  <c r="U15" i="6" s="1"/>
  <c r="AC14" i="8"/>
  <c r="Q2" i="6" a="1"/>
  <c r="Q2" i="6" s="1"/>
  <c r="AH13" i="8"/>
  <c r="AI13" i="8" s="1"/>
  <c r="Q5" i="6" a="1"/>
  <c r="Q5" i="6" s="1"/>
  <c r="Q7" i="6" a="1"/>
  <c r="Q7" i="6" s="1"/>
  <c r="Q8" i="6" a="1"/>
  <c r="Q8" i="6" s="1"/>
  <c r="AB16" i="8"/>
  <c r="S9" i="8"/>
  <c r="AC18" i="8"/>
  <c r="AH9" i="8"/>
  <c r="D9" i="8"/>
  <c r="AC9" i="8"/>
  <c r="AB18" i="8"/>
  <c r="T15" i="6" l="1" a="1"/>
  <c r="S15" i="6" a="1"/>
  <c r="P16" i="6"/>
  <c r="U16" i="6" s="1"/>
  <c r="R15" i="6" a="1"/>
  <c r="R15" i="6" s="1"/>
  <c r="AH14" i="8"/>
  <c r="D20" i="8"/>
  <c r="E20" i="8" s="1"/>
  <c r="Q9" i="6" a="1"/>
  <c r="Q9" i="6" s="1"/>
  <c r="AG18" i="8"/>
  <c r="D16" i="8"/>
  <c r="AH18" i="8"/>
  <c r="AG16" i="8"/>
  <c r="S16" i="6" l="1" a="1"/>
  <c r="T16" i="6" a="1"/>
  <c r="R16" i="6" a="1"/>
  <c r="R16" i="6" s="1"/>
  <c r="P17" i="6"/>
  <c r="U17" i="6" s="1"/>
  <c r="D21" i="8"/>
  <c r="I20" i="8"/>
  <c r="J20" i="8" s="1"/>
  <c r="Q10" i="6" a="1"/>
  <c r="Q10" i="6" s="1"/>
  <c r="C25" i="8"/>
  <c r="C23" i="8"/>
  <c r="D25" i="8"/>
  <c r="I16" i="8"/>
  <c r="S17" i="6" l="1" a="1"/>
  <c r="T17" i="6" a="1"/>
  <c r="R17" i="6" a="1"/>
  <c r="R17" i="6" s="1"/>
  <c r="P18" i="6"/>
  <c r="I21" i="8"/>
  <c r="N20" i="8"/>
  <c r="O20" i="8" s="1"/>
  <c r="Q11" i="6" a="1"/>
  <c r="Q11" i="6" s="1"/>
  <c r="N16" i="8"/>
  <c r="H23" i="8"/>
  <c r="I25" i="8"/>
  <c r="H25" i="8"/>
  <c r="U18" i="6" l="1"/>
  <c r="Q18" i="6" a="1"/>
  <c r="Q18" i="6" s="1"/>
  <c r="R18" i="6" a="1"/>
  <c r="R18" i="6" s="1"/>
  <c r="P19" i="6"/>
  <c r="N21" i="8"/>
  <c r="S20" i="8"/>
  <c r="T20" i="8" s="1"/>
  <c r="Q12" i="6" a="1"/>
  <c r="Q12" i="6" s="1"/>
  <c r="M23" i="8"/>
  <c r="S16" i="8"/>
  <c r="S18" i="6" l="1" a="1"/>
  <c r="T18" i="6" a="1"/>
  <c r="U19" i="6"/>
  <c r="Q19" i="6" a="1"/>
  <c r="Q19" i="6" s="1"/>
  <c r="P20" i="6"/>
  <c r="R19" i="6" a="1"/>
  <c r="R19" i="6" s="1"/>
  <c r="S21" i="8"/>
  <c r="X20" i="8"/>
  <c r="Y20" i="8" s="1"/>
  <c r="Q13" i="6" a="1"/>
  <c r="Q13" i="6" s="1"/>
  <c r="N25" i="8"/>
  <c r="X16" i="8"/>
  <c r="M25" i="8"/>
  <c r="R23" i="8"/>
  <c r="S19" i="6" l="1" a="1"/>
  <c r="T19" i="6" a="1"/>
  <c r="U20" i="6"/>
  <c r="Q20" i="6" a="1"/>
  <c r="Q20" i="6" s="1"/>
  <c r="R20" i="6" a="1"/>
  <c r="R20" i="6" s="1"/>
  <c r="P21" i="6"/>
  <c r="U21" i="6" s="1"/>
  <c r="X21" i="8"/>
  <c r="AC20" i="8"/>
  <c r="AD20" i="8" s="1"/>
  <c r="Q14" i="6" a="1"/>
  <c r="Q14" i="6" s="1"/>
  <c r="S25" i="8"/>
  <c r="AC16" i="8"/>
  <c r="R25" i="8"/>
  <c r="W23" i="8"/>
  <c r="T21" i="6" l="1" a="1"/>
  <c r="S21" i="6" a="1"/>
  <c r="S20" i="6" a="1"/>
  <c r="T20" i="6" a="1"/>
  <c r="P22" i="6"/>
  <c r="U22" i="6" s="1"/>
  <c r="R21" i="6" a="1"/>
  <c r="R21" i="6" s="1"/>
  <c r="AC21" i="8"/>
  <c r="AH20" i="8"/>
  <c r="AI20" i="8" s="1"/>
  <c r="Q15" i="6" a="1"/>
  <c r="Q15" i="6" s="1"/>
  <c r="W25" i="8"/>
  <c r="AB25" i="8"/>
  <c r="AC25" i="8"/>
  <c r="AB23" i="8"/>
  <c r="X25" i="8"/>
  <c r="AH16" i="8"/>
  <c r="S22" i="6" l="1" a="1"/>
  <c r="T22" i="6" a="1"/>
  <c r="R22" i="6" a="1"/>
  <c r="R22" i="6" s="1"/>
  <c r="P23" i="6"/>
  <c r="U23" i="6" s="1"/>
  <c r="AH21" i="8"/>
  <c r="D27" i="8"/>
  <c r="E27" i="8" s="1"/>
  <c r="Q16" i="6" a="1"/>
  <c r="Q16" i="6" s="1"/>
  <c r="AG25" i="8"/>
  <c r="AH25" i="8"/>
  <c r="D23" i="8"/>
  <c r="AG23" i="8"/>
  <c r="T23" i="6" l="1" a="1"/>
  <c r="S23" i="6" a="1"/>
  <c r="R23" i="6" a="1"/>
  <c r="R23" i="6" s="1"/>
  <c r="P24" i="6"/>
  <c r="D28" i="8"/>
  <c r="I27" i="8"/>
  <c r="J27" i="8" s="1"/>
  <c r="Q17" i="6" a="1"/>
  <c r="Q17" i="6" s="1"/>
  <c r="C30" i="8"/>
  <c r="D32" i="8"/>
  <c r="C32" i="8"/>
  <c r="I23" i="8"/>
  <c r="U24" i="6" l="1"/>
  <c r="Q24" i="6" a="1"/>
  <c r="Q24" i="6" s="1"/>
  <c r="R24" i="6" a="1"/>
  <c r="R24" i="6" s="1"/>
  <c r="P25" i="6"/>
  <c r="I28" i="8"/>
  <c r="N27" i="8"/>
  <c r="O27" i="8" s="1"/>
  <c r="N23" i="8"/>
  <c r="H30" i="8"/>
  <c r="U25" i="6" l="1"/>
  <c r="R25" i="6" a="1"/>
  <c r="R25" i="6" s="1"/>
  <c r="Q25" i="6" a="1"/>
  <c r="Q25" i="6" s="1"/>
  <c r="T24" i="6" a="1"/>
  <c r="S24" i="6" a="1"/>
  <c r="P26" i="6"/>
  <c r="N28" i="8"/>
  <c r="S27" i="8"/>
  <c r="T27" i="8" s="1"/>
  <c r="M30" i="8"/>
  <c r="H32" i="8"/>
  <c r="I32" i="8"/>
  <c r="S23" i="8"/>
  <c r="U26" i="6" l="1"/>
  <c r="Q26" i="6" a="1"/>
  <c r="Q26" i="6" s="1"/>
  <c r="R26" i="6" a="1"/>
  <c r="R26" i="6" s="1"/>
  <c r="S25" i="6" a="1"/>
  <c r="T25" i="6" a="1"/>
  <c r="P27" i="6"/>
  <c r="S28" i="8"/>
  <c r="X27" i="8"/>
  <c r="Y27" i="8" s="1"/>
  <c r="M32" i="8"/>
  <c r="X23" i="8"/>
  <c r="N32" i="8"/>
  <c r="R30" i="8"/>
  <c r="U27" i="6" l="1"/>
  <c r="Q27" i="6" a="1"/>
  <c r="Q27" i="6" s="1"/>
  <c r="R27" i="6" a="1"/>
  <c r="R27" i="6" s="1"/>
  <c r="S26" i="6" a="1"/>
  <c r="T26" i="6" a="1"/>
  <c r="P28" i="6"/>
  <c r="X28" i="8"/>
  <c r="AC27" i="8"/>
  <c r="AD27" i="8" s="1"/>
  <c r="Q21" i="6" a="1"/>
  <c r="Q21" i="6" s="1"/>
  <c r="S32" i="8"/>
  <c r="R32" i="8"/>
  <c r="W30" i="8"/>
  <c r="AC23" i="8"/>
  <c r="U28" i="6" l="1"/>
  <c r="Q28" i="6" a="1"/>
  <c r="Q28" i="6" s="1"/>
  <c r="R28" i="6" a="1"/>
  <c r="R28" i="6" s="1"/>
  <c r="S27" i="6" a="1"/>
  <c r="T27" i="6" a="1"/>
  <c r="P29" i="6"/>
  <c r="AC28" i="8"/>
  <c r="AH27" i="8"/>
  <c r="AI27" i="8" s="1"/>
  <c r="Q22" i="6" a="1"/>
  <c r="Q22" i="6" s="1"/>
  <c r="X32" i="8"/>
  <c r="W32" i="8"/>
  <c r="AB30" i="8"/>
  <c r="AH23" i="8"/>
  <c r="U29" i="6" l="1"/>
  <c r="Q29" i="6" a="1"/>
  <c r="Q29" i="6" s="1"/>
  <c r="R29" i="6" a="1"/>
  <c r="R29" i="6" s="1"/>
  <c r="S28" i="6" a="1"/>
  <c r="T28" i="6" a="1"/>
  <c r="P30" i="6"/>
  <c r="AH28" i="8"/>
  <c r="D34" i="8"/>
  <c r="E34" i="8" s="1"/>
  <c r="Q23" i="6" a="1"/>
  <c r="Q23" i="6" s="1"/>
  <c r="D30" i="8"/>
  <c r="AC32" i="8"/>
  <c r="AB32" i="8"/>
  <c r="AG30" i="8"/>
  <c r="U30" i="6" l="1"/>
  <c r="R30" i="6" a="1"/>
  <c r="R30" i="6" s="1"/>
  <c r="Q30" i="6" a="1"/>
  <c r="Q30" i="6" s="1"/>
  <c r="S29" i="6" a="1"/>
  <c r="T29" i="6" a="1"/>
  <c r="P31" i="6"/>
  <c r="D35" i="8"/>
  <c r="I34" i="8"/>
  <c r="J34" i="8" s="1"/>
  <c r="AH32" i="8"/>
  <c r="C37" i="8"/>
  <c r="AG32" i="8"/>
  <c r="I30" i="8"/>
  <c r="U31" i="6" l="1"/>
  <c r="R31" i="6" a="1"/>
  <c r="R31" i="6" s="1"/>
  <c r="Q31" i="6" a="1"/>
  <c r="Q31" i="6" s="1"/>
  <c r="S30" i="6" a="1"/>
  <c r="T30" i="6" a="1"/>
  <c r="P32" i="6"/>
  <c r="I35" i="8"/>
  <c r="N34" i="8"/>
  <c r="O34" i="8" s="1"/>
  <c r="H37" i="8"/>
  <c r="C39" i="8"/>
  <c r="N30" i="8"/>
  <c r="D39" i="8"/>
  <c r="U32" i="6" l="1"/>
  <c r="R32" i="6" a="1"/>
  <c r="R32" i="6" s="1"/>
  <c r="Q32" i="6" a="1"/>
  <c r="Q32" i="6" s="1"/>
  <c r="S31" i="6" a="1"/>
  <c r="T31" i="6" a="1"/>
  <c r="P33" i="6"/>
  <c r="N35" i="8"/>
  <c r="S34" i="8"/>
  <c r="T34" i="8" s="1"/>
  <c r="M37" i="8"/>
  <c r="S30" i="8"/>
  <c r="I39" i="8"/>
  <c r="H39" i="8"/>
  <c r="U33" i="6" l="1"/>
  <c r="R33" i="6" a="1"/>
  <c r="R33" i="6" s="1"/>
  <c r="Q33" i="6" a="1"/>
  <c r="Q33" i="6" s="1"/>
  <c r="T32" i="6" a="1"/>
  <c r="S32" i="6" a="1"/>
  <c r="P34" i="6"/>
  <c r="P35" i="6" s="1"/>
  <c r="S35" i="8"/>
  <c r="X34" i="8"/>
  <c r="Y34" i="8" s="1"/>
  <c r="R37" i="8"/>
  <c r="M39" i="8"/>
  <c r="X30" i="8"/>
  <c r="N39" i="8"/>
  <c r="U35" i="6" l="1"/>
  <c r="Q35" i="6" a="1"/>
  <c r="Q35" i="6" s="1"/>
  <c r="R35" i="6" a="1"/>
  <c r="R35" i="6" s="1"/>
  <c r="U34" i="6"/>
  <c r="Q34" i="6" a="1"/>
  <c r="Q34" i="6" s="1"/>
  <c r="R34" i="6" a="1"/>
  <c r="R34" i="6" s="1"/>
  <c r="S33" i="6" a="1"/>
  <c r="T33" i="6" a="1"/>
  <c r="X35" i="8"/>
  <c r="P36" i="6"/>
  <c r="AC34" i="8"/>
  <c r="AD34" i="8" s="1"/>
  <c r="AB37" i="8"/>
  <c r="S39" i="8"/>
  <c r="R39" i="8"/>
  <c r="AC30" i="8"/>
  <c r="W37" i="8"/>
  <c r="U36" i="6" l="1"/>
  <c r="Q36" i="6" a="1"/>
  <c r="Q36" i="6" s="1"/>
  <c r="R36" i="6" a="1"/>
  <c r="R36" i="6" s="1"/>
  <c r="T34" i="6" a="1"/>
  <c r="S34" i="6" a="1"/>
  <c r="S35" i="6" a="1"/>
  <c r="T35" i="6" a="1"/>
  <c r="AC35" i="8"/>
  <c r="P37" i="6"/>
  <c r="AH34" i="8"/>
  <c r="AI34" i="8" s="1"/>
  <c r="AG37" i="8"/>
  <c r="W39" i="8"/>
  <c r="AH30" i="8"/>
  <c r="AC39" i="8"/>
  <c r="X39" i="8"/>
  <c r="AB39" i="8"/>
  <c r="U37" i="6" l="1"/>
  <c r="R37" i="6" a="1"/>
  <c r="R37" i="6" s="1"/>
  <c r="Q37" i="6" a="1"/>
  <c r="Q37" i="6" s="1"/>
  <c r="S36" i="6" a="1"/>
  <c r="T36" i="6" a="1"/>
  <c r="AH35" i="8"/>
  <c r="P38" i="6"/>
  <c r="D41" i="8"/>
  <c r="E41" i="8" s="1"/>
  <c r="AG39" i="8"/>
  <c r="C44" i="8"/>
  <c r="AH39" i="8"/>
  <c r="D37" i="8"/>
  <c r="U38" i="6" l="1"/>
  <c r="Q38" i="6" a="1"/>
  <c r="Q38" i="6" s="1"/>
  <c r="R38" i="6" a="1"/>
  <c r="R38" i="6" s="1"/>
  <c r="T37" i="6" a="1"/>
  <c r="S37" i="6" a="1"/>
  <c r="D42" i="8"/>
  <c r="P39" i="6"/>
  <c r="I41" i="8"/>
  <c r="J41" i="8" s="1"/>
  <c r="D46" i="8"/>
  <c r="I37" i="8"/>
  <c r="H44" i="8"/>
  <c r="C46" i="8"/>
  <c r="U39" i="6" l="1"/>
  <c r="Q39" i="6" a="1"/>
  <c r="Q39" i="6" s="1"/>
  <c r="R39" i="6" a="1"/>
  <c r="R39" i="6" s="1"/>
  <c r="S38" i="6" a="1"/>
  <c r="T38" i="6" a="1"/>
  <c r="I42" i="8"/>
  <c r="P40" i="6"/>
  <c r="N41" i="8"/>
  <c r="O41" i="8" s="1"/>
  <c r="I46" i="8"/>
  <c r="N37" i="8"/>
  <c r="M44" i="8"/>
  <c r="H46" i="8"/>
  <c r="U40" i="6" l="1"/>
  <c r="Q40" i="6" a="1"/>
  <c r="Q40" i="6" s="1"/>
  <c r="R40" i="6" a="1"/>
  <c r="R40" i="6" s="1"/>
  <c r="S39" i="6" a="1"/>
  <c r="T39" i="6" a="1"/>
  <c r="N42" i="8"/>
  <c r="P41" i="6"/>
  <c r="S41" i="8"/>
  <c r="T41" i="8" s="1"/>
  <c r="N46" i="8"/>
  <c r="R44" i="8"/>
  <c r="S37" i="8"/>
  <c r="M46" i="8"/>
  <c r="U41" i="6" l="1"/>
  <c r="Q41" i="6" a="1"/>
  <c r="Q41" i="6" s="1"/>
  <c r="R41" i="6" a="1"/>
  <c r="R41" i="6" s="1"/>
  <c r="S40" i="6" a="1"/>
  <c r="T40" i="6" a="1"/>
  <c r="S42" i="8"/>
  <c r="P42" i="6"/>
  <c r="X41" i="8"/>
  <c r="Y41" i="8" s="1"/>
  <c r="S46" i="8"/>
  <c r="W44" i="8"/>
  <c r="R46" i="8"/>
  <c r="X37" i="8"/>
  <c r="U42" i="6" l="1"/>
  <c r="Q42" i="6" a="1"/>
  <c r="Q42" i="6" s="1"/>
  <c r="R42" i="6" a="1"/>
  <c r="R42" i="6" s="1"/>
  <c r="S41" i="6" a="1"/>
  <c r="T41" i="6" a="1"/>
  <c r="X42" i="8"/>
  <c r="P43" i="6"/>
  <c r="AC41" i="8"/>
  <c r="AD41" i="8" s="1"/>
  <c r="W46" i="8"/>
  <c r="AC37" i="8"/>
  <c r="X46" i="8"/>
  <c r="AB44" i="8"/>
  <c r="U43" i="6" l="1"/>
  <c r="R43" i="6" a="1"/>
  <c r="R43" i="6" s="1"/>
  <c r="Q43" i="6" a="1"/>
  <c r="Q43" i="6" s="1"/>
  <c r="S42" i="6" a="1"/>
  <c r="T42" i="6" a="1"/>
  <c r="AC42" i="8"/>
  <c r="AH41" i="8"/>
  <c r="AI41" i="8" s="1"/>
  <c r="AH37" i="8"/>
  <c r="AB46" i="8"/>
  <c r="AG44" i="8"/>
  <c r="AC46" i="8"/>
  <c r="S43" i="6" l="1" a="1"/>
  <c r="T43" i="6" a="1"/>
  <c r="AH42" i="8"/>
  <c r="N44" i="8"/>
  <c r="AH44" i="8"/>
  <c r="AC44" i="8"/>
  <c r="AG46" i="8"/>
  <c r="X44" i="8"/>
  <c r="I44" i="8"/>
  <c r="S44" i="8"/>
  <c r="D44" i="8"/>
  <c r="AH46" i="8"/>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<sst xmlns="http://schemas.openxmlformats.org/spreadsheetml/2006/main" count="791" uniqueCount="126">
  <si>
    <t>삼일절</t>
    <phoneticPr fontId="1" type="noConversion"/>
  </si>
  <si>
    <t>어린이날</t>
    <phoneticPr fontId="1" type="noConversion"/>
  </si>
  <si>
    <t>광복절</t>
    <phoneticPr fontId="1" type="noConversion"/>
  </si>
  <si>
    <t>추석</t>
    <phoneticPr fontId="1" type="noConversion"/>
  </si>
  <si>
    <t>한글날</t>
    <phoneticPr fontId="1" type="noConversion"/>
  </si>
  <si>
    <t>년도 :</t>
    <phoneticPr fontId="1" type="noConversion"/>
  </si>
  <si>
    <t>월 :</t>
    <phoneticPr fontId="1" type="noConversion"/>
  </si>
  <si>
    <t>요일명</t>
    <phoneticPr fontId="1" type="noConversion"/>
  </si>
  <si>
    <t>시작요일</t>
    <phoneticPr fontId="1" type="noConversion"/>
  </si>
  <si>
    <t>추석</t>
  </si>
  <si>
    <t>석가탄신일</t>
  </si>
  <si>
    <t>설날</t>
  </si>
  <si>
    <t>추석/개천절</t>
  </si>
  <si>
    <t>성탄절</t>
    <phoneticPr fontId="1" type="noConversion"/>
  </si>
  <si>
    <t>개천절</t>
    <phoneticPr fontId="1" type="noConversion"/>
  </si>
  <si>
    <t>추석</t>
    <phoneticPr fontId="1" type="noConversion"/>
  </si>
  <si>
    <t>현충일</t>
    <phoneticPr fontId="1" type="noConversion"/>
  </si>
  <si>
    <t>석가탄신일</t>
    <phoneticPr fontId="1" type="noConversion"/>
  </si>
  <si>
    <t>설날</t>
    <phoneticPr fontId="1" type="noConversion"/>
  </si>
  <si>
    <t>신정</t>
    <phoneticPr fontId="1" type="noConversion"/>
  </si>
  <si>
    <t>달력날짜</t>
    <phoneticPr fontId="1" type="noConversion"/>
  </si>
  <si>
    <t>휴일명</t>
  </si>
  <si>
    <t>날짜</t>
  </si>
  <si>
    <t>연도</t>
    <phoneticPr fontId="1" type="noConversion"/>
  </si>
  <si>
    <t>일정</t>
    <phoneticPr fontId="1" type="noConversion"/>
  </si>
  <si>
    <t>일정1</t>
    <phoneticPr fontId="1" type="noConversion"/>
  </si>
  <si>
    <t>일정2</t>
    <phoneticPr fontId="1" type="noConversion"/>
  </si>
  <si>
    <t>일정명-목록</t>
    <phoneticPr fontId="1" type="noConversion"/>
  </si>
  <si>
    <t>일정색상</t>
    <phoneticPr fontId="1" type="noConversion"/>
  </si>
  <si>
    <t>초록</t>
  </si>
  <si>
    <t>일정색상1</t>
    <phoneticPr fontId="1" type="noConversion"/>
  </si>
  <si>
    <t>일정색상2</t>
    <phoneticPr fontId="1" type="noConversion"/>
  </si>
  <si>
    <t>파랑</t>
  </si>
  <si>
    <t>노랑</t>
  </si>
  <si>
    <t>일정 기본색상</t>
    <phoneticPr fontId="1" type="noConversion"/>
  </si>
  <si>
    <t>빨강</t>
    <phoneticPr fontId="1" type="noConversion"/>
  </si>
  <si>
    <t>초록</t>
    <phoneticPr fontId="1" type="noConversion"/>
  </si>
  <si>
    <t>다음영상 편집회의</t>
  </si>
  <si>
    <t>내생일</t>
  </si>
  <si>
    <t>사장님 미팅</t>
  </si>
  <si>
    <t>부장님 미팅</t>
  </si>
  <si>
    <t>출판사 미팅</t>
  </si>
  <si>
    <t>유튜브 업로드</t>
  </si>
  <si>
    <t>영상 촬영</t>
  </si>
  <si>
    <t>홈페이지 편집</t>
  </si>
  <si>
    <t>영상 편집</t>
  </si>
  <si>
    <t>아이디어 회의</t>
  </si>
  <si>
    <t>일정명</t>
    <phoneticPr fontId="1" type="noConversion"/>
  </si>
  <si>
    <t>노랑</t>
    <phoneticPr fontId="1" type="noConversion"/>
  </si>
  <si>
    <t>파랑</t>
    <phoneticPr fontId="1" type="noConversion"/>
  </si>
  <si>
    <t>메모일</t>
    <phoneticPr fontId="1" type="noConversion"/>
  </si>
  <si>
    <t>메모</t>
    <phoneticPr fontId="1" type="noConversion"/>
  </si>
  <si>
    <t>김상혁 상무님께 출장품의 최종검토 필요</t>
    <phoneticPr fontId="1" type="noConversion"/>
  </si>
  <si>
    <t>식목일</t>
  </si>
  <si>
    <t>결혼기념일</t>
  </si>
  <si>
    <t>요일</t>
    <phoneticPr fontId="1" type="noConversion"/>
  </si>
  <si>
    <t>일</t>
    <phoneticPr fontId="1" type="noConversion"/>
  </si>
  <si>
    <t>색상</t>
    <phoneticPr fontId="1" type="noConversion"/>
  </si>
  <si>
    <t>수</t>
    <phoneticPr fontId="1" type="noConversion"/>
  </si>
  <si>
    <t>월</t>
    <phoneticPr fontId="1" type="noConversion"/>
  </si>
  <si>
    <t>금</t>
    <phoneticPr fontId="1" type="noConversion"/>
  </si>
  <si>
    <t>화</t>
    <phoneticPr fontId="1" type="noConversion"/>
  </si>
  <si>
    <t>토</t>
    <phoneticPr fontId="1" type="noConversion"/>
  </si>
  <si>
    <t>목</t>
    <phoneticPr fontId="1" type="noConversion"/>
  </si>
  <si>
    <t>요일번호</t>
    <phoneticPr fontId="1" type="noConversion"/>
  </si>
  <si>
    <t>번호</t>
    <phoneticPr fontId="1" type="noConversion"/>
  </si>
  <si>
    <t>시작일</t>
    <phoneticPr fontId="1" type="noConversion"/>
  </si>
  <si>
    <t>종료일</t>
    <phoneticPr fontId="1" type="noConversion"/>
  </si>
  <si>
    <t>마케팅 본부 김영식 팀장님 안부인사 드리기</t>
    <phoneticPr fontId="1" type="noConversion"/>
  </si>
  <si>
    <t>0</t>
    <phoneticPr fontId="1" type="noConversion"/>
  </si>
  <si>
    <t>02</t>
    <phoneticPr fontId="1" type="noConversion"/>
  </si>
  <si>
    <t>1</t>
    <phoneticPr fontId="1" type="noConversion"/>
  </si>
  <si>
    <t>1900-01-02</t>
    <phoneticPr fontId="1" type="noConversion"/>
  </si>
  <si>
    <t>편집자 회의 후 후속조치 항목 정리</t>
    <phoneticPr fontId="1" type="noConversion"/>
  </si>
  <si>
    <t>연간반복</t>
    <phoneticPr fontId="1" type="noConversion"/>
  </si>
  <si>
    <t>마케팅 회의 담당부서 회의록 초안 취합</t>
    <phoneticPr fontId="1" type="noConversion"/>
  </si>
  <si>
    <t>마케팅 회의 관련 팀장 미팅 일정 공지</t>
    <phoneticPr fontId="1" type="noConversion"/>
  </si>
  <si>
    <t>회장님 골프 일정 확인</t>
    <phoneticPr fontId="1" type="noConversion"/>
  </si>
  <si>
    <t>오빠두엑셀 자동화 달력 - 내용을 입력하세요</t>
    <phoneticPr fontId="1" type="noConversion"/>
  </si>
  <si>
    <t>회사창립일</t>
    <phoneticPr fontId="1" type="noConversion"/>
  </si>
  <si>
    <t>오빠두설립일</t>
    <phoneticPr fontId="1" type="noConversion"/>
  </si>
  <si>
    <t>일요일시작</t>
  </si>
  <si>
    <t>상단 내용</t>
    <phoneticPr fontId="1" type="noConversion"/>
  </si>
  <si>
    <t>중국 베이징 관련 담당자 메일 통보</t>
    <phoneticPr fontId="1" type="noConversion"/>
  </si>
  <si>
    <t>◀ 익월 달력에 표시될 짧은 요일명을 입력하세요</t>
    <phoneticPr fontId="1" type="noConversion"/>
  </si>
  <si>
    <t>◀ 당월 달력에 표시될 요일명을 입력하세요.</t>
    <phoneticPr fontId="1" type="noConversion"/>
  </si>
  <si>
    <t>◀ 색상이 지정되지 않은 일정의 기본 색상을 입력하세요.</t>
    <phoneticPr fontId="1" type="noConversion"/>
  </si>
  <si>
    <t>◀ 달력에 표시될 회사 로고를 상자안에 맞춰서 삽입하세요</t>
    <phoneticPr fontId="1" type="noConversion"/>
  </si>
  <si>
    <t/>
  </si>
  <si>
    <t>아이콘</t>
    <phoneticPr fontId="1" type="noConversion"/>
  </si>
  <si>
    <t>편집자 아이디어 회의</t>
  </si>
  <si>
    <t>아이디어 미팅</t>
  </si>
  <si>
    <t>📷</t>
  </si>
  <si>
    <t>🎁</t>
  </si>
  <si>
    <t>베스트프렌드 생일</t>
    <phoneticPr fontId="1" type="noConversion"/>
  </si>
  <si>
    <t>💻</t>
  </si>
  <si>
    <t>✏️</t>
  </si>
  <si>
    <t>📝</t>
  </si>
  <si>
    <t>📽</t>
  </si>
  <si>
    <t>출판사 2차 미팅</t>
    <phoneticPr fontId="1" type="noConversion"/>
  </si>
  <si>
    <t>신규 포장재 구매관련 미팅</t>
    <phoneticPr fontId="1" type="noConversion"/>
  </si>
  <si>
    <t>⏰</t>
  </si>
  <si>
    <t>신종코로나 긴급회의</t>
    <phoneticPr fontId="1" type="noConversion"/>
  </si>
  <si>
    <t>주간업무회의</t>
    <phoneticPr fontId="1" type="noConversion"/>
  </si>
  <si>
    <t>프로젝트 미팅</t>
    <phoneticPr fontId="1" type="noConversion"/>
  </si>
  <si>
    <t>✔️</t>
  </si>
  <si>
    <t>◀ 달력 왼쪽 상단에 표시될 내용을 입력하세요</t>
    <phoneticPr fontId="1" type="noConversion"/>
  </si>
  <si>
    <t>어머님 생신</t>
    <phoneticPr fontId="1" type="noConversion"/>
  </si>
  <si>
    <t>회사 로고</t>
    <phoneticPr fontId="1" type="noConversion"/>
  </si>
  <si>
    <t>月</t>
    <phoneticPr fontId="1" type="noConversion"/>
  </si>
  <si>
    <t>火</t>
    <phoneticPr fontId="1" type="noConversion"/>
  </si>
  <si>
    <t>水</t>
    <phoneticPr fontId="1" type="noConversion"/>
  </si>
  <si>
    <t>木</t>
    <phoneticPr fontId="1" type="noConversion"/>
  </si>
  <si>
    <t>金</t>
    <phoneticPr fontId="1" type="noConversion"/>
  </si>
  <si>
    <t>土</t>
    <phoneticPr fontId="1" type="noConversion"/>
  </si>
  <si>
    <t>日</t>
    <phoneticPr fontId="1" type="noConversion"/>
  </si>
  <si>
    <t>Mon</t>
    <phoneticPr fontId="1" type="noConversion"/>
  </si>
  <si>
    <t>Tue</t>
    <phoneticPr fontId="1" type="noConversion"/>
  </si>
  <si>
    <t>Wed</t>
    <phoneticPr fontId="1" type="noConversion"/>
  </si>
  <si>
    <t>Thu</t>
    <phoneticPr fontId="1" type="noConversion"/>
  </si>
  <si>
    <t>Fri</t>
    <phoneticPr fontId="1" type="noConversion"/>
  </si>
  <si>
    <t>Sat</t>
    <phoneticPr fontId="1" type="noConversion"/>
  </si>
  <si>
    <t>Sun</t>
    <phoneticPr fontId="1" type="noConversion"/>
  </si>
  <si>
    <t>색상목록</t>
    <phoneticPr fontId="1" type="noConversion"/>
  </si>
  <si>
    <t>부처님 오신날</t>
    <phoneticPr fontId="1" type="noConversion"/>
  </si>
  <si>
    <t>빨강</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</si>
</sst>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d"/>
    <numFmt numFmtId="177" formatCode="yyyy\-mm\-dd"/>
    <numFmt numFmtId="178" formatCode="m/d/yyyy;;"/>
    <numFmt numFmtId="179" formatCode=";;;"/>
    <numFmt numFmtId="180" formatCode="m\/d"/>
  </numFmts>
  <fonts count="27">
    <font>
      <sz val="11"/>
      <color theme="1"/>
      <name val="맑은 고딕"/>
      <family val="2"/>
      <charset val="129"/>
      <scheme val="minor"/>
    </font>
    <font>
      <sz val="8"/>
      <name val="맑은 고딕"/>
      <family val="2"/>
      <charset val="129"/>
      <scheme val="minor"/>
    </font>
    <font>
      <b/>
      <sz val="11"/>
      <color theme="1"/>
      <name val="맑은 고딕"/>
      <family val="3"/>
      <charset val="129"/>
      <scheme val="minor"/>
    </font>
    <font>
      <sz val="11"/>
      <name val="맑은 고딕"/>
      <family val="2"/>
      <charset val="129"/>
      <scheme val="minor"/>
    </font>
    <font>
      <sz val="11"/>
      <color theme="0"/>
      <name val="맑은 고딕"/>
      <family val="2"/>
      <charset val="129"/>
      <scheme val="minor"/>
    </font>
    <font>
      <b/>
      <sz val="28"/>
      <color theme="1" tint="0.249977111117893"/>
      <name val="배달의민족 도현"/>
      <family val="3"/>
      <charset val="129"/>
    </font>
    <font>
      <sz val="12"/>
      <color theme="1" tint="0.249977111117893"/>
      <name val="나눔스퀘어 Bold"/>
      <family val="3"/>
      <charset val="129"/>
    </font>
    <font>
      <sz val="9"/>
      <color rgb="FFFC3232"/>
      <name val="나눔스퀘어 Bold"/>
      <family val="3"/>
      <charset val="129"/>
    </font>
    <font>
      <sz val="22"/>
      <color theme="1" tint="0.249977111117893"/>
      <name val="나눔스퀘어 Bold"/>
      <family val="3"/>
      <charset val="129"/>
    </font>
    <font>
      <b/>
      <sz val="12"/>
      <color theme="1" tint="0.249977111117893"/>
      <name val="나눔스퀘어 Bold"/>
      <family val="3"/>
      <charset val="129"/>
    </font>
    <font>
      <b/>
      <sz val="12"/>
      <color theme="0"/>
      <name val="나눔스퀘어 Bold"/>
      <family val="3"/>
      <charset val="129"/>
    </font>
    <font>
      <b/>
      <sz val="9"/>
      <color rgb="FFFC3232"/>
      <name val="나눔스퀘어 Bold"/>
      <family val="3"/>
      <charset val="129"/>
    </font>
    <font>
      <sz val="9"/>
      <color theme="1" tint="0.249977111117893"/>
      <name val="나눔스퀘어 Bold"/>
      <family val="3"/>
      <charset val="129"/>
    </font>
    <font>
      <b/>
      <sz val="8"/>
      <color theme="0"/>
      <name val="나눔스퀘어 Bold"/>
      <family val="3"/>
      <charset val="129"/>
    </font>
    <font>
      <b/>
      <sz val="11"/>
      <color theme="1" tint="0.249977111117893"/>
      <name val="나눔스퀘어 Bold"/>
      <family val="3"/>
      <charset val="129"/>
    </font>
    <font>
      <sz val="11"/>
      <color theme="1"/>
      <name val="나눔스퀘어 Bold"/>
      <family val="3"/>
      <charset val="129"/>
    </font>
    <font>
      <b/>
      <sz val="16"/>
      <color theme="1"/>
      <name val="나눔스퀘어 Bold"/>
      <family val="3"/>
      <charset val="129"/>
    </font>
    <font>
      <sz val="16"/>
      <color theme="0"/>
      <name val="나눔스퀘어 Bold"/>
      <family val="3"/>
      <charset val="129"/>
    </font>
    <font>
      <sz val="11"/>
      <color theme="1"/>
      <name val="나눔스퀘어"/>
      <family val="3"/>
      <charset val="129"/>
    </font>
    <font>
      <sz val="10"/>
      <color theme="1"/>
      <name val="나눔스퀘어"/>
      <family val="3"/>
      <charset val="129"/>
    </font>
    <font>
      <b/>
      <sz val="11"/>
      <color theme="0"/>
      <name val="맑은 고딕"/>
      <family val="3"/>
      <charset val="129"/>
      <scheme val="minor"/>
    </font>
    <font>
      <u/>
      <sz val="11"/>
      <color theme="10"/>
      <name val="맑은 고딕"/>
      <family val="2"/>
      <charset val="129"/>
      <scheme val="minor"/>
    </font>
    <font>
      <b/>
      <u/>
      <sz val="14"/>
      <color theme="10"/>
      <name val="맑은 고딕"/>
      <family val="3"/>
      <charset val="129"/>
      <scheme val="minor"/>
    </font>
    <font>
      <b/>
      <sz val="14"/>
      <color rgb="FFFFFF00"/>
      <name val="나눔스퀘어 Bold"/>
      <family val="3"/>
      <charset val="129"/>
    </font>
    <font>
      <b/>
      <sz val="11"/>
      <color rgb="FF0070C0"/>
      <name val="맑은 고딕"/>
      <family val="3"/>
      <charset val="129"/>
      <scheme val="minor"/>
    </font>
    <font>
      <sz val="11"/>
      <color theme="1"/>
      <name val="SimSun"/>
      <family val="2"/>
      <charset val="134"/>
    </font>
    <font>
      <sz val="11"/>
      <name val="맑은 고딕"/>
      <family val="3"/>
      <charset val="129"/>
      <scheme val="minor"/>
    </font>
  </fonts>
  <fills count="7">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001642"/>
        <bgColor indexed="64"/>
      </patternFill>
    </fill>
    <fill>
      <patternFill patternType="solid">
        <fgColor theme="1" tint="0.249977111117893"/>
        <bgColor indexed="64"/>
      </patternFill>
    </fill>
    <fill>
      <patternFill patternType="solid">
        <fgColor theme="1" tint="0.14999847407452621"/>
        <bgColor indexed="64"/>
      </patternFill>
    </fill>
  </fills>
  <borders count="21">
    <border>
      <left/>
      <right/>
      <top/>
      <bottom/>
      <diagonal/>
    </border>
    <border>
      <left style="thin">
        <color theme="0" tint="-0.499984740745262"/>
      </left>
      <right/>
      <top style="thin">
        <color theme="0" tint="-0.499984740745262"/>
      </top>
      <bottom/>
      <diagonal/>
    </border>
    <border>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top/>
      <bottom style="thin">
        <color theme="0" tint="-0.499984740745262"/>
      </bottom>
      <diagonal/>
    </border>
    <border>
      <left/>
      <right style="thin">
        <color theme="0" tint="-0.499984740745262"/>
      </right>
      <top/>
      <bottom style="thin">
        <color theme="0" tint="-0.499984740745262"/>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style="thin">
        <color theme="0" tint="-0.34998626667073579"/>
      </right>
      <top/>
      <bottom/>
      <diagonal/>
    </border>
    <border>
      <left style="thin">
        <color theme="0" tint="-0.34998626667073579"/>
      </left>
      <right style="thin">
        <color theme="0" tint="-0.34998626667073579"/>
      </right>
      <top/>
      <bottom style="thin">
        <color theme="0" tint="-0.34998626667073579"/>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auto="1"/>
      </left>
      <right style="thin">
        <color auto="1"/>
      </right>
      <top style="thin">
        <color auto="1"/>
      </top>
      <bottom style="thin">
        <color auto="1"/>
      </bottom>
      <diagonal/>
    </border>
    <border>
      <left/>
      <right/>
      <top style="hair">
        <color auto="1"/>
      </top>
      <bottom style="hair">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bottom/>
      <diagonal/>
    </border>
    <border>
      <left/>
      <right/>
      <top/>
      <bottom style="thin">
        <color auto="1"/>
      </bottom>
      <diagonal/>
    </border>
    <border>
      <left/>
      <right/>
      <top style="thin">
        <color auto="1"/>
      </top>
      <bottom/>
      <diagonal/>
    </border>
  </borders>
  <cellStyleXfs count="2">
    <xf numFmtId="0" fontId="0" fillId="0" borderId="0">
      <alignment vertical="center"/>
    </xf>
    <xf numFmtId="0" fontId="21" fillId="0" borderId="0" applyNumberFormat="0" applyFill="0" applyBorder="0" applyAlignment="0" applyProtection="0">
      <alignment vertical="center"/>
    </xf>
  </cellStyleXfs>
  <cellXfs count="116">
    <xf numFmtId="0" fontId="0" fillId="0" borderId="0" xfId="0">
      <alignment vertical="center"/>
    </xf>
    <xf numFmtId="0" fontId="4" fillId="0" borderId="0" xfId="0" applyFont="1">
      <alignment vertical="center"/>
    </xf>
    <xf numFmtId="0" fontId="5" fillId="2" borderId="0" xfId="0" applyFont="1" applyFill="1" applyAlignment="1">
      <alignment horizontal="right" vertical="center"/>
    </xf>
    <xf numFmtId="14" fontId="6" fillId="2" borderId="0" xfId="0" applyNumberFormat="1" applyFont="1" applyFill="1">
      <alignment vertical="center"/>
    </xf>
    <xf numFmtId="0" fontId="6" fillId="2" borderId="0" xfId="0" applyFont="1" applyFill="1">
      <alignment vertical="center"/>
    </xf>
    <xf numFmtId="0" fontId="7" fillId="2" borderId="0" xfId="0" applyFont="1" applyFill="1" applyAlignment="1">
      <alignment horizontal="right"/>
    </xf>
    <xf numFmtId="0" fontId="6" fillId="2" borderId="0" xfId="0" applyFont="1" applyFill="1" applyAlignment="1">
      <alignment horizontal="right" vertical="center"/>
    </xf>
    <xf numFmtId="0" fontId="9" fillId="2" borderId="0" xfId="0" applyFont="1" applyFill="1">
      <alignment vertical="center"/>
    </xf>
    <xf numFmtId="176" fontId="6" fillId="0" borderId="0" xfId="0" applyNumberFormat="1" applyFont="1">
      <alignment vertical="center"/>
    </xf>
    <xf numFmtId="176" fontId="9" fillId="0" borderId="2" xfId="0" applyNumberFormat="1" applyFont="1" applyBorder="1" applyAlignment="1">
      <alignment horizontal="left" vertical="center"/>
    </xf>
    <xf numFmtId="176" fontId="11" fillId="0" borderId="2" xfId="0" applyNumberFormat="1" applyFont="1" applyBorder="1" applyAlignment="1">
      <alignment horizontal="right"/>
    </xf>
    <xf numFmtId="0" fontId="6" fillId="0" borderId="0" xfId="0" applyFont="1">
      <alignment vertical="center"/>
    </xf>
    <xf numFmtId="0" fontId="12" fillId="0" borderId="0" xfId="0" applyFont="1" applyAlignment="1">
      <alignment vertical="center" wrapText="1"/>
    </xf>
    <xf numFmtId="0" fontId="9" fillId="0" borderId="0" xfId="0" applyFont="1" applyAlignment="1">
      <alignment horizontal="right" vertical="center"/>
    </xf>
    <xf numFmtId="0" fontId="11" fillId="0" borderId="0" xfId="0" applyFont="1" applyAlignment="1">
      <alignment horizontal="right"/>
    </xf>
    <xf numFmtId="0" fontId="10" fillId="0" borderId="0" xfId="0" applyFont="1" applyAlignment="1">
      <alignment horizontal="center" vertical="center" shrinkToFit="1"/>
    </xf>
    <xf numFmtId="0" fontId="11" fillId="0" borderId="0" xfId="0" applyFont="1" applyAlignment="1">
      <alignment horizontal="right" shrinkToFit="1"/>
    </xf>
    <xf numFmtId="0" fontId="6" fillId="0" borderId="7" xfId="0" applyFont="1" applyBorder="1">
      <alignment vertical="center"/>
    </xf>
    <xf numFmtId="0" fontId="11" fillId="0" borderId="7" xfId="0" applyFont="1" applyBorder="1" applyAlignment="1">
      <alignment horizontal="right"/>
    </xf>
    <xf numFmtId="176" fontId="6" fillId="0" borderId="1" xfId="0" applyNumberFormat="1" applyFont="1" applyBorder="1">
      <alignment vertical="center"/>
    </xf>
    <xf numFmtId="176" fontId="6" fillId="0" borderId="2" xfId="0" applyNumberFormat="1" applyFont="1" applyBorder="1">
      <alignment vertical="center"/>
    </xf>
    <xf numFmtId="176" fontId="9" fillId="0" borderId="3" xfId="0" applyNumberFormat="1" applyFont="1" applyBorder="1" applyAlignment="1">
      <alignment horizontal="left" vertical="center"/>
    </xf>
    <xf numFmtId="176" fontId="9" fillId="0" borderId="1" xfId="0" applyNumberFormat="1" applyFont="1" applyBorder="1" applyAlignment="1">
      <alignment horizontal="left" vertical="center"/>
    </xf>
    <xf numFmtId="176" fontId="14" fillId="0" borderId="3" xfId="0" applyNumberFormat="1" applyFont="1" applyBorder="1" applyAlignment="1">
      <alignment horizontal="right" vertical="center"/>
    </xf>
    <xf numFmtId="176" fontId="6" fillId="0" borderId="3" xfId="0" applyNumberFormat="1" applyFont="1" applyBorder="1">
      <alignment vertical="center"/>
    </xf>
    <xf numFmtId="0" fontId="6" fillId="0" borderId="0" xfId="0" applyFont="1" applyAlignment="1">
      <alignment vertical="center" wrapText="1"/>
    </xf>
    <xf numFmtId="0" fontId="6" fillId="0" borderId="4" xfId="0" applyFont="1" applyBorder="1" applyAlignment="1">
      <alignment vertical="center" wrapText="1"/>
    </xf>
    <xf numFmtId="0" fontId="6" fillId="0" borderId="5" xfId="0" applyFont="1" applyBorder="1" applyAlignment="1">
      <alignment vertical="center" wrapText="1"/>
    </xf>
    <xf numFmtId="0" fontId="6" fillId="0" borderId="4" xfId="0" applyFont="1" applyBorder="1">
      <alignment vertical="center"/>
    </xf>
    <xf numFmtId="0" fontId="9" fillId="0" borderId="5" xfId="0" applyFont="1" applyBorder="1" applyAlignment="1">
      <alignment horizontal="right" vertical="center"/>
    </xf>
    <xf numFmtId="0" fontId="9" fillId="0" borderId="4" xfId="0" applyFont="1" applyBorder="1" applyAlignment="1">
      <alignment horizontal="right" vertical="center"/>
    </xf>
    <xf numFmtId="0" fontId="6" fillId="0" borderId="5" xfId="0" applyFont="1" applyBorder="1">
      <alignment vertical="center"/>
    </xf>
    <xf numFmtId="0" fontId="6" fillId="0" borderId="6" xfId="0" applyFont="1" applyBorder="1">
      <alignment vertical="center"/>
    </xf>
    <xf numFmtId="0" fontId="9" fillId="0" borderId="8" xfId="0" applyFont="1" applyBorder="1" applyAlignment="1">
      <alignment horizontal="left" vertical="center"/>
    </xf>
    <xf numFmtId="0" fontId="9" fillId="0" borderId="6" xfId="0" applyFont="1" applyBorder="1" applyAlignment="1">
      <alignment horizontal="left" vertical="center"/>
    </xf>
    <xf numFmtId="0" fontId="9" fillId="0" borderId="7" xfId="0" applyFont="1" applyBorder="1" applyAlignment="1">
      <alignment horizontal="left" vertical="center"/>
    </xf>
    <xf numFmtId="0" fontId="6" fillId="0" borderId="8" xfId="0" applyFont="1" applyBorder="1">
      <alignment vertical="center"/>
    </xf>
    <xf numFmtId="0" fontId="12" fillId="0" borderId="4" xfId="0" applyFont="1" applyBorder="1" applyAlignment="1">
      <alignment vertical="center" wrapText="1"/>
    </xf>
    <xf numFmtId="0" fontId="12" fillId="0" borderId="5" xfId="0" applyFont="1" applyBorder="1" applyAlignment="1">
      <alignment horizontal="left" vertical="top" wrapText="1"/>
    </xf>
    <xf numFmtId="0" fontId="12" fillId="0" borderId="4" xfId="0" applyFont="1" applyBorder="1" applyAlignment="1">
      <alignment horizontal="left" vertical="top" wrapText="1"/>
    </xf>
    <xf numFmtId="0" fontId="12" fillId="0" borderId="0" xfId="0" applyFont="1" applyAlignment="1">
      <alignment horizontal="left" vertical="top" wrapText="1"/>
    </xf>
    <xf numFmtId="0" fontId="12" fillId="0" borderId="5" xfId="0" applyFont="1" applyBorder="1" applyAlignment="1">
      <alignment vertical="center" wrapText="1"/>
    </xf>
    <xf numFmtId="0" fontId="7" fillId="0" borderId="0" xfId="0" applyFont="1" applyAlignment="1">
      <alignment horizontal="right"/>
    </xf>
    <xf numFmtId="0" fontId="15" fillId="2" borderId="0" xfId="0" applyFont="1" applyFill="1">
      <alignment vertical="center"/>
    </xf>
    <xf numFmtId="0" fontId="16" fillId="2" borderId="0" xfId="0" applyFont="1" applyFill="1" applyAlignment="1">
      <alignment horizontal="left" vertical="center"/>
    </xf>
    <xf numFmtId="178" fontId="15" fillId="2" borderId="0" xfId="0" applyNumberFormat="1" applyFont="1" applyFill="1">
      <alignment vertical="center"/>
    </xf>
    <xf numFmtId="0" fontId="5" fillId="2" borderId="0" xfId="0" applyFont="1" applyFill="1" applyAlignment="1">
      <alignment horizontal="center" vertical="center"/>
    </xf>
    <xf numFmtId="176" fontId="15" fillId="0" borderId="0" xfId="0" applyNumberFormat="1" applyFont="1">
      <alignment vertical="center"/>
    </xf>
    <xf numFmtId="0" fontId="15" fillId="0" borderId="0" xfId="0" applyFont="1">
      <alignment vertical="center"/>
    </xf>
    <xf numFmtId="176" fontId="15" fillId="2" borderId="12" xfId="0" applyNumberFormat="1" applyFont="1" applyFill="1" applyBorder="1" applyAlignment="1">
      <alignment horizontal="center" vertical="center"/>
    </xf>
    <xf numFmtId="0" fontId="17" fillId="4" borderId="0" xfId="0" applyFont="1" applyFill="1" applyAlignment="1">
      <alignment horizontal="left" vertical="center" indent="1"/>
    </xf>
    <xf numFmtId="176" fontId="15" fillId="3" borderId="12" xfId="0" applyNumberFormat="1" applyFont="1" applyFill="1" applyBorder="1" applyAlignment="1">
      <alignment horizontal="center" vertical="center"/>
    </xf>
    <xf numFmtId="0" fontId="15" fillId="2" borderId="0" xfId="0" applyFont="1" applyFill="1" applyAlignment="1">
      <alignment horizontal="center" vertical="center"/>
    </xf>
    <xf numFmtId="0" fontId="15" fillId="0" borderId="0" xfId="0" applyFont="1" applyAlignment="1">
      <alignment horizontal="center" vertical="center"/>
    </xf>
    <xf numFmtId="180" fontId="18" fillId="0" borderId="0" xfId="0" applyNumberFormat="1" applyFont="1" applyAlignment="1">
      <alignment horizontal="center" vertical="center"/>
    </xf>
    <xf numFmtId="176" fontId="18" fillId="0" borderId="0" xfId="0" applyNumberFormat="1" applyFont="1">
      <alignment vertical="center"/>
    </xf>
    <xf numFmtId="0" fontId="18" fillId="0" borderId="0" xfId="0" applyFont="1" applyAlignment="1">
      <alignment horizontal="center" vertical="center"/>
    </xf>
    <xf numFmtId="0" fontId="18" fillId="0" borderId="0" xfId="0" applyFont="1">
      <alignment vertical="center"/>
    </xf>
    <xf numFmtId="176" fontId="18" fillId="0" borderId="14" xfId="0" applyNumberFormat="1" applyFont="1" applyBorder="1">
      <alignment vertical="center"/>
    </xf>
    <xf numFmtId="180" fontId="18" fillId="0" borderId="13" xfId="0" applyNumberFormat="1" applyFont="1" applyBorder="1" applyAlignment="1">
      <alignment horizontal="center" vertical="center"/>
    </xf>
    <xf numFmtId="176" fontId="18" fillId="0" borderId="13" xfId="0" applyNumberFormat="1" applyFont="1" applyBorder="1">
      <alignment vertical="center"/>
    </xf>
    <xf numFmtId="14" fontId="19" fillId="0" borderId="13" xfId="0" applyNumberFormat="1" applyFont="1" applyBorder="1">
      <alignment vertical="center"/>
    </xf>
    <xf numFmtId="176" fontId="19" fillId="0" borderId="13" xfId="0" applyNumberFormat="1" applyFont="1" applyBorder="1">
      <alignment vertical="center"/>
    </xf>
    <xf numFmtId="0" fontId="19" fillId="2" borderId="13" xfId="0" applyFont="1" applyFill="1" applyBorder="1">
      <alignment vertical="center"/>
    </xf>
    <xf numFmtId="176" fontId="19" fillId="0" borderId="0" xfId="0" applyNumberFormat="1" applyFont="1">
      <alignment vertical="center"/>
    </xf>
    <xf numFmtId="0" fontId="19" fillId="0" borderId="0" xfId="0" applyFont="1">
      <alignment vertical="center"/>
    </xf>
    <xf numFmtId="178" fontId="19" fillId="2" borderId="0" xfId="0" applyNumberFormat="1" applyFont="1" applyFill="1">
      <alignment vertical="center"/>
    </xf>
    <xf numFmtId="0" fontId="19" fillId="2" borderId="0" xfId="0" applyFont="1" applyFill="1">
      <alignment vertical="center"/>
    </xf>
    <xf numFmtId="14" fontId="19" fillId="0" borderId="0" xfId="0" applyNumberFormat="1" applyFont="1">
      <alignment vertical="center"/>
    </xf>
    <xf numFmtId="0" fontId="20" fillId="5" borderId="0" xfId="0" applyFont="1" applyFill="1">
      <alignment vertical="center"/>
    </xf>
    <xf numFmtId="177" fontId="0" fillId="0" borderId="0" xfId="0" applyNumberFormat="1" applyAlignment="1">
      <alignment horizontal="center" vertical="center"/>
    </xf>
    <xf numFmtId="179" fontId="0" fillId="0" borderId="0" xfId="0" applyNumberFormat="1" applyAlignment="1">
      <alignment horizontal="center" vertical="center"/>
    </xf>
    <xf numFmtId="0" fontId="2" fillId="0" borderId="0" xfId="0" applyFont="1" applyAlignment="1">
      <alignment horizontal="center" vertical="center"/>
    </xf>
    <xf numFmtId="0" fontId="0" fillId="0" borderId="0" xfId="0" applyAlignment="1">
      <alignment horizontal="center" vertical="center"/>
    </xf>
    <xf numFmtId="14" fontId="0" fillId="0" borderId="0" xfId="0" applyNumberFormat="1">
      <alignment vertical="center"/>
    </xf>
    <xf numFmtId="14" fontId="0" fillId="0" borderId="0" xfId="0" applyNumberFormat="1" applyAlignment="1">
      <alignment horizontal="center" vertical="center"/>
    </xf>
    <xf numFmtId="0" fontId="3" fillId="0" borderId="0" xfId="0" applyFont="1" applyAlignment="1">
      <alignment horizontal="center" vertical="center"/>
    </xf>
    <xf numFmtId="0" fontId="20" fillId="5" borderId="15" xfId="0" applyFont="1" applyFill="1" applyBorder="1">
      <alignment vertical="center"/>
    </xf>
    <xf numFmtId="0" fontId="0" fillId="0" borderId="16" xfId="0" applyBorder="1">
      <alignment vertical="center"/>
    </xf>
    <xf numFmtId="0" fontId="0" fillId="0" borderId="13" xfId="0" applyBorder="1">
      <alignment vertical="center"/>
    </xf>
    <xf numFmtId="0" fontId="20" fillId="5" borderId="13" xfId="0" applyFont="1" applyFill="1" applyBorder="1">
      <alignment vertical="center"/>
    </xf>
    <xf numFmtId="176" fontId="6" fillId="0" borderId="0" xfId="0" applyNumberFormat="1" applyFont="1" applyAlignment="1"/>
    <xf numFmtId="176" fontId="9" fillId="0" borderId="2" xfId="0" applyNumberFormat="1" applyFont="1" applyBorder="1" applyAlignment="1">
      <alignment horizontal="left"/>
    </xf>
    <xf numFmtId="176" fontId="22" fillId="2" borderId="0" xfId="1" applyNumberFormat="1" applyFont="1" applyFill="1" applyBorder="1" applyAlignment="1">
      <alignment vertical="top"/>
    </xf>
    <xf numFmtId="176" fontId="22" fillId="2" borderId="0" xfId="1" applyNumberFormat="1" applyFont="1" applyFill="1" applyBorder="1" applyAlignment="1"/>
    <xf numFmtId="0" fontId="23" fillId="6" borderId="0" xfId="0" applyFont="1" applyFill="1" applyAlignment="1" applyProtection="1">
      <alignment horizontal="center" vertical="center"/>
      <protection locked="0"/>
    </xf>
    <xf numFmtId="0" fontId="24" fillId="0" borderId="18" xfId="0" applyFont="1" applyBorder="1">
      <alignment vertical="center"/>
    </xf>
    <xf numFmtId="0" fontId="24" fillId="0" borderId="0" xfId="0" applyFont="1" applyAlignment="1">
      <alignment horizontal="left" vertical="center" indent="1"/>
    </xf>
    <xf numFmtId="3" fontId="15" fillId="2" borderId="0" xfId="0" applyNumberFormat="1" applyFont="1" applyFill="1">
      <alignment vertical="center"/>
    </xf>
    <xf numFmtId="3" fontId="15" fillId="0" borderId="0" xfId="0" applyNumberFormat="1" applyFont="1">
      <alignment vertical="center"/>
    </xf>
    <xf numFmtId="0" fontId="25" fillId="0" borderId="13" xfId="0" applyFont="1" applyBorder="1">
      <alignment vertical="center"/>
    </xf>
    <xf numFmtId="0" fontId="26" fillId="0" borderId="17" xfId="0" applyFont="1" applyBorder="1">
      <alignment vertical="center"/>
    </xf>
    <xf numFmtId="0" fontId="20" fillId="5" borderId="19" xfId="0" applyFont="1" applyFill="1" applyBorder="1">
      <alignment vertical="center"/>
    </xf>
    <xf numFmtId="0" fontId="26" fillId="0" borderId="20" xfId="0" applyFont="1" applyBorder="1">
      <alignment vertical="center"/>
    </xf>
    <xf numFmtId="176" fontId="22" fillId="2" borderId="0" xfId="1" applyNumberFormat="1" applyFont="1" applyFill="1" applyBorder="1" applyAlignment="1">
      <alignment horizontal="left"/>
    </xf>
    <xf numFmtId="0" fontId="8" fillId="2" borderId="0" xfId="0" applyFont="1" applyFill="1" applyAlignment="1">
      <alignment horizontal="left" vertical="center"/>
    </xf>
    <xf numFmtId="0" fontId="12" fillId="0" borderId="0" xfId="0" applyFont="1" applyAlignment="1">
      <alignment horizontal="left" vertical="top" wrapText="1"/>
    </xf>
    <xf numFmtId="0" fontId="9" fillId="2" borderId="9" xfId="0" applyFont="1" applyFill="1" applyBorder="1" applyAlignment="1">
      <alignment horizontal="center" vertical="center"/>
    </xf>
    <xf numFmtId="0" fontId="9" fillId="2" borderId="10" xfId="0" applyFont="1" applyFill="1" applyBorder="1" applyAlignment="1">
      <alignment horizontal="center" vertical="center"/>
    </xf>
    <xf numFmtId="0" fontId="9" fillId="2" borderId="11" xfId="0" applyFont="1" applyFill="1" applyBorder="1" applyAlignment="1">
      <alignment horizontal="center" vertical="center"/>
    </xf>
    <xf numFmtId="176" fontId="6" fillId="0" borderId="1" xfId="0" applyNumberFormat="1" applyFont="1" applyBorder="1" applyAlignment="1">
      <alignment horizontal="center" vertical="center"/>
    </xf>
    <xf numFmtId="176" fontId="6" fillId="0" borderId="2" xfId="0" applyNumberFormat="1" applyFont="1" applyBorder="1" applyAlignment="1">
      <alignment horizontal="center" vertical="center"/>
    </xf>
    <xf numFmtId="176" fontId="9" fillId="0" borderId="3" xfId="0" applyNumberFormat="1" applyFont="1" applyBorder="1" applyAlignment="1">
      <alignment horizontal="center" vertical="center"/>
    </xf>
    <xf numFmtId="176" fontId="9" fillId="0" borderId="5" xfId="0" applyNumberFormat="1" applyFont="1" applyBorder="1" applyAlignment="1">
      <alignment horizontal="center" vertical="center"/>
    </xf>
    <xf numFmtId="176" fontId="9" fillId="0" borderId="8" xfId="0" applyNumberFormat="1" applyFont="1" applyBorder="1" applyAlignment="1">
      <alignment horizontal="center" vertical="center"/>
    </xf>
    <xf numFmtId="176" fontId="6" fillId="0" borderId="4" xfId="0" applyNumberFormat="1" applyFont="1" applyBorder="1" applyAlignment="1">
      <alignment horizontal="center" vertical="center"/>
    </xf>
    <xf numFmtId="176" fontId="6" fillId="0" borderId="6" xfId="0" applyNumberFormat="1" applyFont="1" applyBorder="1" applyAlignment="1">
      <alignment horizontal="center" vertical="center"/>
    </xf>
    <xf numFmtId="0" fontId="13" fillId="0" borderId="0" xfId="0" applyFont="1" applyAlignment="1">
      <alignment horizontal="center" vertical="center" shrinkToFit="1"/>
    </xf>
    <xf numFmtId="0" fontId="10" fillId="0" borderId="12" xfId="0" applyFont="1" applyBorder="1" applyAlignment="1">
      <alignment horizontal="center" vertical="center"/>
    </xf>
    <xf numFmtId="176" fontId="6" fillId="0" borderId="1" xfId="0" applyNumberFormat="1" applyFont="1" applyBorder="1" applyAlignment="1">
      <alignment horizontal="center"/>
    </xf>
    <xf numFmtId="176" fontId="6" fillId="0" borderId="2" xfId="0" applyNumberFormat="1" applyFont="1" applyBorder="1" applyAlignment="1">
      <alignment horizontal="center"/>
    </xf>
    <xf numFmtId="0" fontId="16" fillId="2" borderId="0" xfId="0" applyFont="1" applyFill="1" applyAlignment="1">
      <alignment horizontal="center" vertical="center"/>
    </xf>
    <xf numFmtId="0" fontId="0" fillId="0" borderId="15" xfId="0" applyBorder="1" applyAlignment="1">
      <alignment horizontal="left" vertical="center"/>
    </xf>
    <xf numFmtId="0" fontId="0" fillId="0" borderId="17" xfId="0" applyBorder="1" applyAlignment="1">
      <alignment horizontal="left" vertical="center"/>
    </xf>
    <xf numFmtId="0" fontId="0" fillId="0" borderId="16" xfId="0" applyBorder="1" applyAlignment="1">
      <alignment horizontal="left" vertical="center"/>
    </xf>
    <xf numFmtId="0" fontId="19" fillId="0" borderId="0" xfId="0" applyFont="1" applyAlignment="1">
      <alignment horizontal="left" vertical="center"/>
    </xf>
  </cellXfs>
  <cellStyles count="2">
    <cellStyle name="표준" xfId="0" builtinId="0"/>
    <cellStyle name="하이퍼링크" xfId="1" builtinId="8"/>
  </cellStyles>
  <dxfs count="471">
    <dxf>
      <fill>
        <patternFill>
          <bgColor theme="7" tint="0.59996337778862885"/>
        </patternFill>
      </fill>
    </dxf>
    <dxf>
      <fill>
        <patternFill>
          <bgColor theme="8" tint="0.59996337778862885"/>
        </patternFill>
      </fill>
    </dxf>
    <dxf>
      <fill>
        <patternFill>
          <bgColor theme="5" tint="0.59996337778862885"/>
        </patternFill>
      </fill>
    </dxf>
    <dxf>
      <fill>
        <patternFill>
          <bgColor theme="9" tint="0.59996337778862885"/>
        </patternFill>
      </fill>
    </dxf>
    <dxf>
      <font>
        <color rgb="FFFF0000"/>
      </font>
    </dxf>
    <dxf>
      <font>
        <color theme="0"/>
      </font>
    </dxf>
    <dxf>
      <fill>
        <gradientFill degree="270">
          <stop position="0">
            <color theme="0"/>
          </stop>
          <stop position="1">
            <color rgb="FF0066CC"/>
          </stop>
        </gradientFill>
      </fill>
    </dxf>
    <dxf>
      <fill>
        <gradientFill degree="270">
          <stop position="0">
            <color theme="0"/>
          </stop>
          <stop position="1">
            <color rgb="FF009999"/>
          </stop>
        </gradientFill>
      </fill>
    </dxf>
    <dxf>
      <fill>
        <gradientFill degree="270">
          <stop position="0">
            <color theme="0"/>
          </stop>
          <stop position="1">
            <color rgb="FF4BB602"/>
          </stop>
        </gradientFill>
      </fill>
    </dxf>
    <dxf>
      <fill>
        <gradientFill degree="270">
          <stop position="0">
            <color theme="0"/>
          </stop>
          <stop position="1">
            <color rgb="FFEB8A41"/>
          </stop>
        </gradientFill>
      </fill>
    </dxf>
    <dxf>
      <fill>
        <gradientFill degree="270">
          <stop position="0">
            <color theme="0"/>
          </stop>
          <stop position="1">
            <color rgb="FFFC3232"/>
          </stop>
        </gradientFill>
      </fill>
    </dxf>
    <dxf>
      <fill>
        <gradientFill degree="270">
          <stop position="0">
            <color theme="0"/>
          </stop>
          <stop position="1">
            <color rgb="FF001642"/>
          </stop>
        </gradientFill>
      </fill>
    </dxf>
    <dxf>
      <fill>
        <gradientFill degree="270">
          <stop position="0">
            <color rgb="FFEB8A41"/>
          </stop>
          <stop position="1">
            <color auto="1"/>
          </stop>
        </gradientFill>
      </fill>
      <border>
        <left style="thin">
          <color theme="0" tint="-0.499984740745262"/>
        </left>
        <right style="thin">
          <color theme="0" tint="-0.499984740745262"/>
        </right>
        <top style="thin">
          <color theme="0" tint="-0.499984740745262"/>
        </top>
        <bottom style="thin">
          <color theme="0" tint="-0.499984740745262"/>
        </bottom>
      </border>
    </dxf>
    <dxf>
      <fill>
        <gradientFill degree="270">
          <stop position="0">
            <color rgb="FFFC3232"/>
          </stop>
          <stop position="1">
            <color rgb="FFFC3232"/>
          </stop>
        </gradientFill>
      </fill>
      <border>
        <left style="thin">
          <color theme="0" tint="-0.499984740745262"/>
        </left>
        <right style="thin">
          <color theme="0" tint="-0.499984740745262"/>
        </right>
        <top style="thin">
          <color theme="0" tint="-0.499984740745262"/>
        </top>
        <bottom style="thin">
          <color theme="0" tint="-0.499984740745262"/>
        </bottom>
      </border>
    </dxf>
    <dxf>
      <fill>
        <gradientFill degree="270">
          <stop position="0">
            <color rgb="FF001642"/>
          </stop>
          <stop position="1">
            <color rgb="FF001642"/>
          </stop>
        </gradientFill>
      </fill>
      <border>
        <left style="thin">
          <color theme="0" tint="-0.499984740745262"/>
        </left>
        <right style="thin">
          <color theme="0" tint="-0.499984740745262"/>
        </right>
        <top style="thin">
          <color theme="0" tint="-0.499984740745262"/>
        </top>
        <bottom style="thin">
          <color theme="0" tint="-0.499984740745262"/>
        </bottom>
      </border>
    </dxf>
    <dxf>
      <fill>
        <gradientFill degree="270">
          <stop position="0">
            <color rgb="FF009999"/>
          </stop>
          <stop position="1">
            <color rgb="FF009999"/>
          </stop>
        </gradientFill>
      </fill>
      <border>
        <left style="thin">
          <color theme="0" tint="-0.499984740745262"/>
        </left>
        <right style="thin">
          <color theme="0" tint="-0.499984740745262"/>
        </right>
        <top style="thin">
          <color theme="0" tint="-0.499984740745262"/>
        </top>
        <bottom style="thin">
          <color theme="0" tint="-0.499984740745262"/>
        </bottom>
      </border>
    </dxf>
    <dxf>
      <fill>
        <gradientFill degree="270">
          <stop position="0">
            <color rgb="FF0066CC"/>
          </stop>
          <stop position="1">
            <color rgb="FF0066CC"/>
          </stop>
        </gradientFill>
      </fill>
      <border>
        <left style="thin">
          <color theme="0" tint="-0.499984740745262"/>
        </left>
        <right style="thin">
          <color theme="0" tint="-0.499984740745262"/>
        </right>
        <top style="thin">
          <color theme="0" tint="-0.499984740745262"/>
        </top>
        <bottom style="thin">
          <color theme="0" tint="-0.499984740745262"/>
        </bottom>
      </border>
    </dxf>
    <dxf>
      <fill>
        <gradientFill degree="270">
          <stop position="0">
            <color rgb="FF4BB602"/>
          </stop>
          <stop position="1">
            <color rgb="FF4BB602"/>
          </stop>
        </gradientFill>
      </fill>
      <border>
        <left style="thin">
          <color theme="0" tint="-0.499984740745262"/>
        </left>
        <right style="thin">
          <color theme="0" tint="-0.499984740745262"/>
        </right>
        <top style="thin">
          <color theme="0" tint="-0.499984740745262"/>
        </top>
        <bottom style="thin">
          <color theme="0" tint="-0.499984740745262"/>
        </bottom>
      </border>
    </dxf>
    <dxf>
      <fill>
        <patternFill>
          <bgColor rgb="FFFC3232"/>
        </patternFill>
      </fill>
    </dxf>
    <dxf>
      <fill>
        <patternFill>
          <bgColor rgb="FF00A249"/>
        </patternFill>
      </fill>
    </dxf>
    <dxf>
      <fill>
        <patternFill>
          <bgColor rgb="FF0070C0"/>
        </patternFill>
      </fill>
    </dxf>
    <dxf>
      <fill>
        <patternFill>
          <bgColor rgb="FFFABE00"/>
        </patternFill>
      </fill>
    </dxf>
    <dxf>
      <font>
        <color theme="0"/>
      </font>
      <fill>
        <patternFill>
          <bgColor theme="0" tint="-0.34998626667073579"/>
        </patternFill>
      </fill>
    </dxf>
    <dxf>
      <fill>
        <patternFill>
          <bgColor rgb="FFFABE00"/>
        </patternFill>
      </fill>
    </dxf>
    <dxf>
      <fill>
        <patternFill>
          <bgColor rgb="FF0070C0"/>
        </patternFill>
      </fill>
    </dxf>
    <dxf>
      <fill>
        <patternFill>
          <bgColor rgb="FF00A249"/>
        </patternFill>
      </fill>
    </dxf>
    <dxf>
      <fill>
        <patternFill>
          <bgColor rgb="FFFC3232"/>
        </patternFill>
      </fill>
    </dxf>
    <dxf>
      <font>
        <color theme="0"/>
      </font>
      <fill>
        <patternFill>
          <bgColor theme="0" tint="-0.34998626667073579"/>
        </patternFill>
      </fill>
    </dxf>
    <dxf>
      <fill>
        <patternFill>
          <bgColor rgb="FFFABE00"/>
        </patternFill>
      </fill>
    </dxf>
    <dxf>
      <fill>
        <patternFill>
          <bgColor rgb="FF0070C0"/>
        </patternFill>
      </fill>
    </dxf>
    <dxf>
      <font>
        <color theme="0"/>
      </font>
      <fill>
        <patternFill>
          <bgColor theme="0" tint="-0.34998626667073579"/>
        </patternFill>
      </fill>
    </dxf>
    <dxf>
      <fill>
        <patternFill>
          <bgColor rgb="FF00A249"/>
        </patternFill>
      </fill>
    </dxf>
    <dxf>
      <fill>
        <patternFill>
          <bgColor rgb="FFFC3232"/>
        </patternFill>
      </fill>
    </dxf>
    <dxf>
      <fill>
        <patternFill>
          <bgColor rgb="FFFABE00"/>
        </patternFill>
      </fill>
    </dxf>
    <dxf>
      <fill>
        <patternFill>
          <bgColor rgb="FFFC3232"/>
        </patternFill>
      </fill>
    </dxf>
    <dxf>
      <fill>
        <patternFill>
          <bgColor rgb="FF0070C0"/>
        </patternFill>
      </fill>
    </dxf>
    <dxf>
      <font>
        <color theme="0"/>
      </font>
      <fill>
        <patternFill>
          <bgColor theme="0" tint="-0.34998626667073579"/>
        </patternFill>
      </fill>
    </dxf>
    <dxf>
      <fill>
        <patternFill>
          <bgColor rgb="FF00A249"/>
        </patternFill>
      </fill>
    </dxf>
    <dxf>
      <fill>
        <patternFill>
          <bgColor rgb="FFFC3232"/>
        </patternFill>
      </fill>
    </dxf>
    <dxf>
      <fill>
        <patternFill>
          <bgColor rgb="FF00A249"/>
        </patternFill>
      </fill>
    </dxf>
    <dxf>
      <fill>
        <patternFill>
          <bgColor rgb="FF0070C0"/>
        </patternFill>
      </fill>
    </dxf>
    <dxf>
      <fill>
        <patternFill>
          <bgColor rgb="FFFABE00"/>
        </patternFill>
      </fill>
    </dxf>
    <dxf>
      <fill>
        <patternFill>
          <bgColor rgb="FFFC3232"/>
        </patternFill>
      </fill>
    </dxf>
    <dxf>
      <fill>
        <patternFill>
          <bgColor rgb="FF00A249"/>
        </patternFill>
      </fill>
    </dxf>
    <dxf>
      <fill>
        <patternFill>
          <bgColor rgb="FF0070C0"/>
        </patternFill>
      </fill>
    </dxf>
    <dxf>
      <fill>
        <patternFill>
          <bgColor rgb="FFFABE00"/>
        </patternFill>
      </fill>
    </dxf>
    <dxf>
      <fill>
        <patternFill>
          <bgColor rgb="FFFABE00"/>
        </patternFill>
      </fill>
    </dxf>
    <dxf>
      <fill>
        <patternFill>
          <bgColor rgb="FFFC3232"/>
        </patternFill>
      </fill>
    </dxf>
    <dxf>
      <fill>
        <patternFill>
          <bgColor rgb="FF00A249"/>
        </patternFill>
      </fill>
    </dxf>
    <dxf>
      <fill>
        <patternFill>
          <bgColor rgb="FF0070C0"/>
        </patternFill>
      </fill>
    </dxf>
    <dxf>
      <fill>
        <patternFill>
          <bgColor rgb="FFFC3232"/>
        </patternFill>
      </fill>
    </dxf>
    <dxf>
      <fill>
        <patternFill>
          <bgColor rgb="FF0070C0"/>
        </patternFill>
      </fill>
    </dxf>
    <dxf>
      <fill>
        <patternFill>
          <bgColor rgb="FF00A249"/>
        </patternFill>
      </fill>
    </dxf>
    <dxf>
      <fill>
        <patternFill>
          <bgColor rgb="FFFABE00"/>
        </patternFill>
      </fill>
    </dxf>
    <dxf>
      <fill>
        <patternFill>
          <bgColor rgb="FFFC3232"/>
        </patternFill>
      </fill>
    </dxf>
    <dxf>
      <fill>
        <patternFill>
          <bgColor rgb="FFFABE00"/>
        </patternFill>
      </fill>
    </dxf>
    <dxf>
      <fill>
        <patternFill>
          <bgColor rgb="FF0070C0"/>
        </patternFill>
      </fill>
    </dxf>
    <dxf>
      <fill>
        <patternFill>
          <bgColor rgb="FF00A249"/>
        </patternFill>
      </fill>
    </dxf>
    <dxf>
      <fill>
        <patternFill>
          <bgColor rgb="FFFABE00"/>
        </patternFill>
      </fill>
    </dxf>
    <dxf>
      <fill>
        <patternFill>
          <bgColor rgb="FF0070C0"/>
        </patternFill>
      </fill>
    </dxf>
    <dxf>
      <fill>
        <patternFill>
          <bgColor rgb="FF00A249"/>
        </patternFill>
      </fill>
    </dxf>
    <dxf>
      <fill>
        <patternFill>
          <bgColor rgb="FFFC3232"/>
        </patternFill>
      </fill>
    </dxf>
    <dxf>
      <fill>
        <patternFill>
          <bgColor rgb="FF0070C0"/>
        </patternFill>
      </fill>
    </dxf>
    <dxf>
      <font>
        <color theme="0"/>
      </font>
      <fill>
        <patternFill>
          <bgColor theme="0" tint="-0.34998626667073579"/>
        </patternFill>
      </fill>
    </dxf>
    <dxf>
      <fill>
        <patternFill>
          <bgColor rgb="FFFABE00"/>
        </patternFill>
      </fill>
    </dxf>
    <dxf>
      <fill>
        <patternFill>
          <bgColor rgb="FFFC3232"/>
        </patternFill>
      </fill>
    </dxf>
    <dxf>
      <fill>
        <patternFill>
          <bgColor rgb="FF00A249"/>
        </patternFill>
      </fill>
    </dxf>
    <dxf>
      <fill>
        <patternFill>
          <bgColor rgb="FFFC3232"/>
        </patternFill>
      </fill>
    </dxf>
    <dxf>
      <fill>
        <patternFill>
          <bgColor rgb="FF00A249"/>
        </patternFill>
      </fill>
    </dxf>
    <dxf>
      <fill>
        <patternFill>
          <bgColor rgb="FF0070C0"/>
        </patternFill>
      </fill>
    </dxf>
    <dxf>
      <fill>
        <patternFill>
          <bgColor rgb="FFFABE00"/>
        </patternFill>
      </fill>
    </dxf>
    <dxf>
      <font>
        <color theme="0"/>
      </font>
      <fill>
        <patternFill>
          <bgColor theme="0" tint="-0.34998626667073579"/>
        </patternFill>
      </fill>
    </dxf>
    <dxf>
      <font>
        <color theme="1" tint="0.499984740745262"/>
      </font>
      <fill>
        <patternFill>
          <bgColor theme="0" tint="-4.9989318521683403E-2"/>
        </patternFill>
      </fill>
    </dxf>
    <dxf>
      <font>
        <color theme="1" tint="0.499984740745262"/>
      </font>
      <fill>
        <patternFill>
          <bgColor theme="0" tint="-4.9989318521683403E-2"/>
        </patternFill>
      </fill>
    </dxf>
    <dxf>
      <font>
        <color theme="1" tint="0.499984740745262"/>
      </font>
      <fill>
        <patternFill>
          <bgColor theme="0" tint="-4.9989318521683403E-2"/>
        </patternFill>
      </fill>
    </dxf>
    <dxf>
      <fill>
        <patternFill>
          <bgColor rgb="FFFABE00"/>
        </patternFill>
      </fill>
    </dxf>
    <dxf>
      <font>
        <color theme="0"/>
      </font>
      <fill>
        <patternFill>
          <bgColor theme="0" tint="-0.34998626667073579"/>
        </patternFill>
      </fill>
    </dxf>
    <dxf>
      <fill>
        <patternFill>
          <bgColor rgb="FFFC3232"/>
        </patternFill>
      </fill>
    </dxf>
    <dxf>
      <fill>
        <patternFill>
          <bgColor rgb="FF00A249"/>
        </patternFill>
      </fill>
    </dxf>
    <dxf>
      <fill>
        <patternFill>
          <bgColor rgb="FF0070C0"/>
        </patternFill>
      </fill>
    </dxf>
    <dxf>
      <fill>
        <patternFill>
          <bgColor rgb="FFFC3232"/>
        </patternFill>
      </fill>
    </dxf>
    <dxf>
      <font>
        <color theme="0"/>
      </font>
      <fill>
        <patternFill>
          <bgColor theme="0" tint="-0.34998626667073579"/>
        </patternFill>
      </fill>
    </dxf>
    <dxf>
      <fill>
        <patternFill>
          <bgColor rgb="FF0070C0"/>
        </patternFill>
      </fill>
    </dxf>
    <dxf>
      <fill>
        <patternFill>
          <bgColor rgb="FFFABE00"/>
        </patternFill>
      </fill>
    </dxf>
    <dxf>
      <fill>
        <patternFill>
          <bgColor rgb="FF00A249"/>
        </patternFill>
      </fill>
    </dxf>
    <dxf>
      <fill>
        <patternFill>
          <bgColor rgb="FF0070C0"/>
        </patternFill>
      </fill>
    </dxf>
    <dxf>
      <fill>
        <patternFill>
          <bgColor rgb="FFFABE00"/>
        </patternFill>
      </fill>
    </dxf>
    <dxf>
      <font>
        <color theme="0"/>
      </font>
      <fill>
        <patternFill>
          <bgColor theme="0" tint="-0.34998626667073579"/>
        </patternFill>
      </fill>
    </dxf>
    <dxf>
      <fill>
        <patternFill>
          <bgColor rgb="FFFC3232"/>
        </patternFill>
      </fill>
    </dxf>
    <dxf>
      <fill>
        <patternFill>
          <bgColor rgb="FF00A249"/>
        </patternFill>
      </fill>
    </dxf>
    <dxf>
      <fill>
        <patternFill>
          <bgColor rgb="FFFABE00"/>
        </patternFill>
      </fill>
    </dxf>
    <dxf>
      <fill>
        <patternFill>
          <bgColor rgb="FF00A249"/>
        </patternFill>
      </fill>
    </dxf>
    <dxf>
      <fill>
        <patternFill>
          <bgColor rgb="FFFC3232"/>
        </patternFill>
      </fill>
    </dxf>
    <dxf>
      <font>
        <color theme="0"/>
      </font>
      <fill>
        <patternFill>
          <bgColor theme="0" tint="-0.34998626667073579"/>
        </patternFill>
      </fill>
    </dxf>
    <dxf>
      <fill>
        <patternFill>
          <bgColor rgb="FF0070C0"/>
        </patternFill>
      </fill>
    </dxf>
    <dxf>
      <fill>
        <patternFill>
          <bgColor rgb="FFFABE00"/>
        </patternFill>
      </fill>
    </dxf>
    <dxf>
      <fill>
        <patternFill>
          <bgColor rgb="FF0070C0"/>
        </patternFill>
      </fill>
    </dxf>
    <dxf>
      <fill>
        <patternFill>
          <bgColor rgb="FF00A249"/>
        </patternFill>
      </fill>
    </dxf>
    <dxf>
      <fill>
        <patternFill>
          <bgColor rgb="FFFC3232"/>
        </patternFill>
      </fill>
    </dxf>
    <dxf>
      <fill>
        <patternFill>
          <bgColor rgb="FFFABE00"/>
        </patternFill>
      </fill>
    </dxf>
    <dxf>
      <fill>
        <patternFill>
          <bgColor rgb="FF0070C0"/>
        </patternFill>
      </fill>
    </dxf>
    <dxf>
      <fill>
        <patternFill>
          <bgColor rgb="FFFC3232"/>
        </patternFill>
      </fill>
    </dxf>
    <dxf>
      <fill>
        <patternFill>
          <bgColor rgb="FF00A249"/>
        </patternFill>
      </fill>
    </dxf>
    <dxf>
      <fill>
        <patternFill>
          <bgColor rgb="FFFABE00"/>
        </patternFill>
      </fill>
    </dxf>
    <dxf>
      <fill>
        <patternFill>
          <bgColor rgb="FFFC3232"/>
        </patternFill>
      </fill>
    </dxf>
    <dxf>
      <fill>
        <patternFill>
          <bgColor rgb="FF00A249"/>
        </patternFill>
      </fill>
    </dxf>
    <dxf>
      <fill>
        <patternFill>
          <bgColor rgb="FF0070C0"/>
        </patternFill>
      </fill>
    </dxf>
    <dxf>
      <fill>
        <patternFill>
          <bgColor rgb="FFFABE00"/>
        </patternFill>
      </fill>
    </dxf>
    <dxf>
      <fill>
        <patternFill>
          <bgColor rgb="FF0070C0"/>
        </patternFill>
      </fill>
    </dxf>
    <dxf>
      <fill>
        <patternFill>
          <bgColor rgb="FFFC3232"/>
        </patternFill>
      </fill>
    </dxf>
    <dxf>
      <fill>
        <patternFill>
          <bgColor rgb="FF00A249"/>
        </patternFill>
      </fill>
    </dxf>
    <dxf>
      <fill>
        <patternFill>
          <bgColor rgb="FF0070C0"/>
        </patternFill>
      </fill>
    </dxf>
    <dxf>
      <fill>
        <patternFill>
          <bgColor rgb="FFFABE00"/>
        </patternFill>
      </fill>
    </dxf>
    <dxf>
      <fill>
        <patternFill>
          <bgColor rgb="FFFC3232"/>
        </patternFill>
      </fill>
    </dxf>
    <dxf>
      <fill>
        <patternFill>
          <bgColor rgb="FF00A249"/>
        </patternFill>
      </fill>
    </dxf>
    <dxf>
      <fill>
        <patternFill>
          <bgColor rgb="FFFC3232"/>
        </patternFill>
      </fill>
    </dxf>
    <dxf>
      <fill>
        <patternFill>
          <bgColor rgb="FFFABE00"/>
        </patternFill>
      </fill>
    </dxf>
    <dxf>
      <fill>
        <patternFill>
          <bgColor rgb="FF00A249"/>
        </patternFill>
      </fill>
    </dxf>
    <dxf>
      <fill>
        <patternFill>
          <bgColor rgb="FF0070C0"/>
        </patternFill>
      </fill>
    </dxf>
    <dxf>
      <fill>
        <patternFill>
          <bgColor rgb="FF00A249"/>
        </patternFill>
      </fill>
    </dxf>
    <dxf>
      <fill>
        <patternFill>
          <bgColor rgb="FFFC3232"/>
        </patternFill>
      </fill>
    </dxf>
    <dxf>
      <fill>
        <patternFill>
          <bgColor rgb="FFFABE00"/>
        </patternFill>
      </fill>
    </dxf>
    <dxf>
      <fill>
        <patternFill>
          <bgColor rgb="FF0070C0"/>
        </patternFill>
      </fill>
    </dxf>
    <dxf>
      <font>
        <color theme="0"/>
      </font>
      <fill>
        <patternFill>
          <bgColor theme="0" tint="-0.34998626667073579"/>
        </patternFill>
      </fill>
    </dxf>
    <dxf>
      <fill>
        <patternFill>
          <bgColor rgb="FFFABE00"/>
        </patternFill>
      </fill>
    </dxf>
    <dxf>
      <fill>
        <patternFill>
          <bgColor rgb="FF0070C0"/>
        </patternFill>
      </fill>
    </dxf>
    <dxf>
      <fill>
        <patternFill>
          <bgColor rgb="FF00A249"/>
        </patternFill>
      </fill>
    </dxf>
    <dxf>
      <fill>
        <patternFill>
          <bgColor rgb="FFFC3232"/>
        </patternFill>
      </fill>
    </dxf>
    <dxf>
      <font>
        <color theme="0"/>
      </font>
      <fill>
        <patternFill>
          <bgColor theme="0" tint="-0.34998626667073579"/>
        </patternFill>
      </fill>
    </dxf>
    <dxf>
      <font>
        <color theme="1" tint="0.499984740745262"/>
      </font>
      <fill>
        <patternFill>
          <bgColor theme="0" tint="-4.9989318521683403E-2"/>
        </patternFill>
      </fill>
    </dxf>
    <dxf>
      <font>
        <color theme="1" tint="0.499984740745262"/>
      </font>
      <fill>
        <patternFill>
          <bgColor theme="0" tint="-4.9989318521683403E-2"/>
        </patternFill>
      </fill>
    </dxf>
    <dxf>
      <font>
        <color theme="1" tint="0.499984740745262"/>
      </font>
      <fill>
        <patternFill>
          <bgColor theme="0" tint="-4.9989318521683403E-2"/>
        </patternFill>
      </fill>
    </dxf>
    <dxf>
      <fill>
        <patternFill>
          <bgColor rgb="FFFABE00"/>
        </patternFill>
      </fill>
    </dxf>
    <dxf>
      <font>
        <color theme="0"/>
      </font>
      <fill>
        <patternFill>
          <bgColor theme="0" tint="-0.34998626667073579"/>
        </patternFill>
      </fill>
    </dxf>
    <dxf>
      <fill>
        <patternFill>
          <bgColor rgb="FFFC3232"/>
        </patternFill>
      </fill>
    </dxf>
    <dxf>
      <fill>
        <patternFill>
          <bgColor rgb="FF00A249"/>
        </patternFill>
      </fill>
    </dxf>
    <dxf>
      <fill>
        <patternFill>
          <bgColor rgb="FF0070C0"/>
        </patternFill>
      </fill>
    </dxf>
    <dxf>
      <fill>
        <patternFill>
          <bgColor rgb="FF00A249"/>
        </patternFill>
      </fill>
    </dxf>
    <dxf>
      <fill>
        <patternFill>
          <bgColor rgb="FFFABE00"/>
        </patternFill>
      </fill>
    </dxf>
    <dxf>
      <font>
        <color theme="0"/>
      </font>
      <fill>
        <patternFill>
          <bgColor theme="0" tint="-0.34998626667073579"/>
        </patternFill>
      </fill>
    </dxf>
    <dxf>
      <fill>
        <patternFill>
          <bgColor rgb="FF0070C0"/>
        </patternFill>
      </fill>
    </dxf>
    <dxf>
      <fill>
        <patternFill>
          <bgColor rgb="FFFC3232"/>
        </patternFill>
      </fill>
    </dxf>
    <dxf>
      <fill>
        <patternFill>
          <bgColor rgb="FFFABE00"/>
        </patternFill>
      </fill>
    </dxf>
    <dxf>
      <fill>
        <patternFill>
          <bgColor rgb="FF0070C0"/>
        </patternFill>
      </fill>
    </dxf>
    <dxf>
      <font>
        <color theme="0"/>
      </font>
      <fill>
        <patternFill>
          <bgColor theme="0" tint="-0.34998626667073579"/>
        </patternFill>
      </fill>
    </dxf>
    <dxf>
      <fill>
        <patternFill>
          <bgColor rgb="FFFC3232"/>
        </patternFill>
      </fill>
    </dxf>
    <dxf>
      <fill>
        <patternFill>
          <bgColor rgb="FF00A249"/>
        </patternFill>
      </fill>
    </dxf>
    <dxf>
      <font>
        <color theme="0"/>
      </font>
      <fill>
        <patternFill>
          <bgColor theme="0" tint="-0.34998626667073579"/>
        </patternFill>
      </fill>
    </dxf>
    <dxf>
      <fill>
        <patternFill>
          <bgColor rgb="FFFABE00"/>
        </patternFill>
      </fill>
    </dxf>
    <dxf>
      <fill>
        <patternFill>
          <bgColor rgb="FF0070C0"/>
        </patternFill>
      </fill>
    </dxf>
    <dxf>
      <fill>
        <patternFill>
          <bgColor rgb="FF00A249"/>
        </patternFill>
      </fill>
    </dxf>
    <dxf>
      <fill>
        <patternFill>
          <bgColor rgb="FFFC3232"/>
        </patternFill>
      </fill>
    </dxf>
    <dxf>
      <fill>
        <patternFill>
          <bgColor rgb="FFFABE00"/>
        </patternFill>
      </fill>
    </dxf>
    <dxf>
      <fill>
        <patternFill>
          <bgColor rgb="FF0070C0"/>
        </patternFill>
      </fill>
    </dxf>
    <dxf>
      <fill>
        <patternFill>
          <bgColor rgb="FF00A249"/>
        </patternFill>
      </fill>
    </dxf>
    <dxf>
      <fill>
        <patternFill>
          <bgColor rgb="FFFC3232"/>
        </patternFill>
      </fill>
    </dxf>
    <dxf>
      <fill>
        <patternFill>
          <bgColor rgb="FFFABE00"/>
        </patternFill>
      </fill>
    </dxf>
    <dxf>
      <fill>
        <patternFill>
          <bgColor rgb="FF0070C0"/>
        </patternFill>
      </fill>
    </dxf>
    <dxf>
      <fill>
        <patternFill>
          <bgColor rgb="FFFC3232"/>
        </patternFill>
      </fill>
    </dxf>
    <dxf>
      <fill>
        <patternFill>
          <bgColor rgb="FF00A249"/>
        </patternFill>
      </fill>
    </dxf>
    <dxf>
      <fill>
        <patternFill>
          <bgColor rgb="FFFABE00"/>
        </patternFill>
      </fill>
    </dxf>
    <dxf>
      <fill>
        <patternFill>
          <bgColor rgb="FF0070C0"/>
        </patternFill>
      </fill>
    </dxf>
    <dxf>
      <fill>
        <patternFill>
          <bgColor rgb="FF00A249"/>
        </patternFill>
      </fill>
    </dxf>
    <dxf>
      <fill>
        <patternFill>
          <bgColor rgb="FFFC3232"/>
        </patternFill>
      </fill>
    </dxf>
    <dxf>
      <fill>
        <patternFill>
          <bgColor rgb="FFFC3232"/>
        </patternFill>
      </fill>
    </dxf>
    <dxf>
      <fill>
        <patternFill>
          <bgColor rgb="FF00A249"/>
        </patternFill>
      </fill>
    </dxf>
    <dxf>
      <fill>
        <patternFill>
          <bgColor rgb="FF0070C0"/>
        </patternFill>
      </fill>
    </dxf>
    <dxf>
      <fill>
        <patternFill>
          <bgColor rgb="FFFABE00"/>
        </patternFill>
      </fill>
    </dxf>
    <dxf>
      <fill>
        <patternFill>
          <bgColor rgb="FF00A249"/>
        </patternFill>
      </fill>
    </dxf>
    <dxf>
      <fill>
        <patternFill>
          <bgColor rgb="FF0070C0"/>
        </patternFill>
      </fill>
    </dxf>
    <dxf>
      <fill>
        <patternFill>
          <bgColor rgb="FFFC3232"/>
        </patternFill>
      </fill>
    </dxf>
    <dxf>
      <fill>
        <patternFill>
          <bgColor rgb="FFFABE00"/>
        </patternFill>
      </fill>
    </dxf>
    <dxf>
      <fill>
        <patternFill>
          <bgColor rgb="FFFC3232"/>
        </patternFill>
      </fill>
    </dxf>
    <dxf>
      <fill>
        <patternFill>
          <bgColor rgb="FF00A249"/>
        </patternFill>
      </fill>
    </dxf>
    <dxf>
      <fill>
        <patternFill>
          <bgColor rgb="FF0070C0"/>
        </patternFill>
      </fill>
    </dxf>
    <dxf>
      <fill>
        <patternFill>
          <bgColor rgb="FFFABE00"/>
        </patternFill>
      </fill>
    </dxf>
    <dxf>
      <font>
        <color theme="0"/>
      </font>
      <fill>
        <patternFill>
          <bgColor theme="0" tint="-0.34998626667073579"/>
        </patternFill>
      </fill>
    </dxf>
    <dxf>
      <fill>
        <patternFill>
          <bgColor rgb="FFFABE00"/>
        </patternFill>
      </fill>
    </dxf>
    <dxf>
      <fill>
        <patternFill>
          <bgColor rgb="FF00A249"/>
        </patternFill>
      </fill>
    </dxf>
    <dxf>
      <fill>
        <patternFill>
          <bgColor rgb="FFFC3232"/>
        </patternFill>
      </fill>
    </dxf>
    <dxf>
      <fill>
        <patternFill>
          <bgColor rgb="FF0070C0"/>
        </patternFill>
      </fill>
    </dxf>
    <dxf>
      <font>
        <color theme="0"/>
      </font>
      <fill>
        <patternFill>
          <bgColor theme="0" tint="-0.34998626667073579"/>
        </patternFill>
      </fill>
    </dxf>
    <dxf>
      <fill>
        <patternFill>
          <bgColor rgb="FFFABE00"/>
        </patternFill>
      </fill>
    </dxf>
    <dxf>
      <fill>
        <patternFill>
          <bgColor rgb="FF0070C0"/>
        </patternFill>
      </fill>
    </dxf>
    <dxf>
      <fill>
        <patternFill>
          <bgColor rgb="FF00A249"/>
        </patternFill>
      </fill>
    </dxf>
    <dxf>
      <fill>
        <patternFill>
          <bgColor rgb="FFFC3232"/>
        </patternFill>
      </fill>
    </dxf>
    <dxf>
      <font>
        <color theme="1" tint="0.499984740745262"/>
      </font>
      <fill>
        <patternFill>
          <bgColor theme="0" tint="-4.9989318521683403E-2"/>
        </patternFill>
      </fill>
    </dxf>
    <dxf>
      <font>
        <color theme="1" tint="0.499984740745262"/>
      </font>
      <fill>
        <patternFill>
          <bgColor theme="0" tint="-4.9989318521683403E-2"/>
        </patternFill>
      </fill>
    </dxf>
    <dxf>
      <font>
        <color theme="1" tint="0.499984740745262"/>
      </font>
      <fill>
        <patternFill>
          <bgColor theme="0" tint="-4.9989318521683403E-2"/>
        </patternFill>
      </fill>
    </dxf>
    <dxf>
      <fill>
        <patternFill>
          <bgColor rgb="FF00A249"/>
        </patternFill>
      </fill>
    </dxf>
    <dxf>
      <fill>
        <patternFill>
          <bgColor rgb="FF0070C0"/>
        </patternFill>
      </fill>
    </dxf>
    <dxf>
      <fill>
        <patternFill>
          <bgColor rgb="FFFC3232"/>
        </patternFill>
      </fill>
    </dxf>
    <dxf>
      <font>
        <color theme="0"/>
      </font>
      <fill>
        <patternFill>
          <bgColor theme="0" tint="-0.34998626667073579"/>
        </patternFill>
      </fill>
    </dxf>
    <dxf>
      <fill>
        <patternFill>
          <bgColor rgb="FFFABE00"/>
        </patternFill>
      </fill>
    </dxf>
    <dxf>
      <fill>
        <patternFill>
          <bgColor rgb="FFFABE00"/>
        </patternFill>
      </fill>
    </dxf>
    <dxf>
      <fill>
        <patternFill>
          <bgColor rgb="FF0070C0"/>
        </patternFill>
      </fill>
    </dxf>
    <dxf>
      <font>
        <color theme="0"/>
      </font>
      <fill>
        <patternFill>
          <bgColor theme="0" tint="-0.34998626667073579"/>
        </patternFill>
      </fill>
    </dxf>
    <dxf>
      <fill>
        <patternFill>
          <bgColor rgb="FFFC3232"/>
        </patternFill>
      </fill>
    </dxf>
    <dxf>
      <fill>
        <patternFill>
          <bgColor rgb="FF00A249"/>
        </patternFill>
      </fill>
    </dxf>
    <dxf>
      <fill>
        <patternFill>
          <bgColor rgb="FFFABE00"/>
        </patternFill>
      </fill>
    </dxf>
    <dxf>
      <fill>
        <patternFill>
          <bgColor rgb="FFFC3232"/>
        </patternFill>
      </fill>
    </dxf>
    <dxf>
      <font>
        <color theme="0"/>
      </font>
      <fill>
        <patternFill>
          <bgColor theme="0" tint="-0.34998626667073579"/>
        </patternFill>
      </fill>
    </dxf>
    <dxf>
      <fill>
        <patternFill>
          <bgColor rgb="FF0070C0"/>
        </patternFill>
      </fill>
    </dxf>
    <dxf>
      <fill>
        <patternFill>
          <bgColor rgb="FF00A249"/>
        </patternFill>
      </fill>
    </dxf>
    <dxf>
      <font>
        <color theme="0"/>
      </font>
      <fill>
        <patternFill>
          <bgColor theme="0" tint="-0.34998626667073579"/>
        </patternFill>
      </fill>
    </dxf>
    <dxf>
      <fill>
        <patternFill>
          <bgColor rgb="FFFC3232"/>
        </patternFill>
      </fill>
    </dxf>
    <dxf>
      <fill>
        <patternFill>
          <bgColor rgb="FF00A249"/>
        </patternFill>
      </fill>
    </dxf>
    <dxf>
      <fill>
        <patternFill>
          <bgColor rgb="FF0070C0"/>
        </patternFill>
      </fill>
    </dxf>
    <dxf>
      <fill>
        <patternFill>
          <bgColor rgb="FFFABE00"/>
        </patternFill>
      </fill>
    </dxf>
    <dxf>
      <fill>
        <patternFill>
          <bgColor rgb="FF00A249"/>
        </patternFill>
      </fill>
    </dxf>
    <dxf>
      <fill>
        <patternFill>
          <bgColor rgb="FFFC3232"/>
        </patternFill>
      </fill>
    </dxf>
    <dxf>
      <fill>
        <patternFill>
          <bgColor rgb="FFFABE00"/>
        </patternFill>
      </fill>
    </dxf>
    <dxf>
      <fill>
        <patternFill>
          <bgColor rgb="FF0070C0"/>
        </patternFill>
      </fill>
    </dxf>
    <dxf>
      <fill>
        <patternFill>
          <bgColor rgb="FFFABE00"/>
        </patternFill>
      </fill>
    </dxf>
    <dxf>
      <fill>
        <patternFill>
          <bgColor rgb="FFFC3232"/>
        </patternFill>
      </fill>
    </dxf>
    <dxf>
      <fill>
        <patternFill>
          <bgColor rgb="FF00A249"/>
        </patternFill>
      </fill>
    </dxf>
    <dxf>
      <fill>
        <patternFill>
          <bgColor rgb="FF0070C0"/>
        </patternFill>
      </fill>
    </dxf>
    <dxf>
      <fill>
        <patternFill>
          <bgColor rgb="FFFC3232"/>
        </patternFill>
      </fill>
    </dxf>
    <dxf>
      <fill>
        <patternFill>
          <bgColor rgb="FF0070C0"/>
        </patternFill>
      </fill>
    </dxf>
    <dxf>
      <fill>
        <patternFill>
          <bgColor rgb="FFFABE00"/>
        </patternFill>
      </fill>
    </dxf>
    <dxf>
      <fill>
        <patternFill>
          <bgColor rgb="FF00A249"/>
        </patternFill>
      </fill>
    </dxf>
    <dxf>
      <fill>
        <patternFill>
          <bgColor rgb="FFFC3232"/>
        </patternFill>
      </fill>
    </dxf>
    <dxf>
      <fill>
        <patternFill>
          <bgColor rgb="FF00A249"/>
        </patternFill>
      </fill>
    </dxf>
    <dxf>
      <fill>
        <patternFill>
          <bgColor rgb="FF0070C0"/>
        </patternFill>
      </fill>
    </dxf>
    <dxf>
      <fill>
        <patternFill>
          <bgColor rgb="FFFABE00"/>
        </patternFill>
      </fill>
    </dxf>
    <dxf>
      <fill>
        <patternFill>
          <bgColor rgb="FFFABE00"/>
        </patternFill>
      </fill>
    </dxf>
    <dxf>
      <fill>
        <patternFill>
          <bgColor rgb="FF0070C0"/>
        </patternFill>
      </fill>
    </dxf>
    <dxf>
      <fill>
        <patternFill>
          <bgColor rgb="FF00A249"/>
        </patternFill>
      </fill>
    </dxf>
    <dxf>
      <fill>
        <patternFill>
          <bgColor rgb="FFFC3232"/>
        </patternFill>
      </fill>
    </dxf>
    <dxf>
      <fill>
        <patternFill>
          <bgColor rgb="FF0070C0"/>
        </patternFill>
      </fill>
    </dxf>
    <dxf>
      <fill>
        <patternFill>
          <bgColor rgb="FFFABE00"/>
        </patternFill>
      </fill>
    </dxf>
    <dxf>
      <fill>
        <patternFill>
          <bgColor rgb="FFFC3232"/>
        </patternFill>
      </fill>
    </dxf>
    <dxf>
      <fill>
        <patternFill>
          <bgColor rgb="FF00A249"/>
        </patternFill>
      </fill>
    </dxf>
    <dxf>
      <fill>
        <patternFill>
          <bgColor rgb="FFFABE00"/>
        </patternFill>
      </fill>
    </dxf>
    <dxf>
      <font>
        <color theme="0"/>
      </font>
      <fill>
        <patternFill>
          <bgColor theme="0" tint="-0.34998626667073579"/>
        </patternFill>
      </fill>
    </dxf>
    <dxf>
      <fill>
        <patternFill>
          <bgColor rgb="FF00A249"/>
        </patternFill>
      </fill>
    </dxf>
    <dxf>
      <fill>
        <patternFill>
          <bgColor rgb="FF0070C0"/>
        </patternFill>
      </fill>
    </dxf>
    <dxf>
      <fill>
        <patternFill>
          <bgColor rgb="FFFC3232"/>
        </patternFill>
      </fill>
    </dxf>
    <dxf>
      <fill>
        <patternFill>
          <bgColor rgb="FFFC3232"/>
        </patternFill>
      </fill>
    </dxf>
    <dxf>
      <fill>
        <patternFill>
          <bgColor rgb="FF00A249"/>
        </patternFill>
      </fill>
    </dxf>
    <dxf>
      <fill>
        <patternFill>
          <bgColor rgb="FFFABE00"/>
        </patternFill>
      </fill>
    </dxf>
    <dxf>
      <fill>
        <patternFill>
          <bgColor rgb="FF0070C0"/>
        </patternFill>
      </fill>
    </dxf>
    <dxf>
      <font>
        <color theme="0"/>
      </font>
      <fill>
        <patternFill>
          <bgColor theme="0" tint="-0.34998626667073579"/>
        </patternFill>
      </fill>
    </dxf>
    <dxf>
      <font>
        <color theme="1" tint="0.499984740745262"/>
      </font>
      <fill>
        <patternFill>
          <bgColor theme="0" tint="-4.9989318521683403E-2"/>
        </patternFill>
      </fill>
    </dxf>
    <dxf>
      <font>
        <color theme="1" tint="0.499984740745262"/>
      </font>
      <fill>
        <patternFill>
          <bgColor theme="0" tint="-4.9989318521683403E-2"/>
        </patternFill>
      </fill>
    </dxf>
    <dxf>
      <font>
        <color theme="1" tint="0.499984740745262"/>
      </font>
      <fill>
        <patternFill>
          <bgColor theme="0" tint="-4.9989318521683403E-2"/>
        </patternFill>
      </fill>
    </dxf>
    <dxf>
      <fill>
        <patternFill>
          <bgColor rgb="FF0070C0"/>
        </patternFill>
      </fill>
    </dxf>
    <dxf>
      <fill>
        <patternFill>
          <bgColor rgb="FFFABE00"/>
        </patternFill>
      </fill>
    </dxf>
    <dxf>
      <font>
        <color theme="0"/>
      </font>
      <fill>
        <patternFill>
          <bgColor theme="0" tint="-0.34998626667073579"/>
        </patternFill>
      </fill>
    </dxf>
    <dxf>
      <fill>
        <patternFill>
          <bgColor rgb="FFFC3232"/>
        </patternFill>
      </fill>
    </dxf>
    <dxf>
      <fill>
        <patternFill>
          <bgColor rgb="FF00A249"/>
        </patternFill>
      </fill>
    </dxf>
    <dxf>
      <font>
        <color theme="0"/>
      </font>
      <fill>
        <patternFill>
          <bgColor theme="0" tint="-0.34998626667073579"/>
        </patternFill>
      </fill>
    </dxf>
    <dxf>
      <fill>
        <patternFill>
          <bgColor rgb="FFFC3232"/>
        </patternFill>
      </fill>
    </dxf>
    <dxf>
      <fill>
        <patternFill>
          <bgColor rgb="FF00A249"/>
        </patternFill>
      </fill>
    </dxf>
    <dxf>
      <fill>
        <patternFill>
          <bgColor rgb="FF0070C0"/>
        </patternFill>
      </fill>
    </dxf>
    <dxf>
      <fill>
        <patternFill>
          <bgColor rgb="FFFABE00"/>
        </patternFill>
      </fill>
    </dxf>
    <dxf>
      <fill>
        <patternFill>
          <bgColor rgb="FFFC3232"/>
        </patternFill>
      </fill>
    </dxf>
    <dxf>
      <fill>
        <patternFill>
          <bgColor rgb="FF0070C0"/>
        </patternFill>
      </fill>
    </dxf>
    <dxf>
      <fill>
        <patternFill>
          <bgColor rgb="FFFABE00"/>
        </patternFill>
      </fill>
    </dxf>
    <dxf>
      <font>
        <color theme="0"/>
      </font>
      <fill>
        <patternFill>
          <bgColor theme="0" tint="-0.34998626667073579"/>
        </patternFill>
      </fill>
    </dxf>
    <dxf>
      <fill>
        <patternFill>
          <bgColor rgb="FF00A249"/>
        </patternFill>
      </fill>
    </dxf>
    <dxf>
      <fill>
        <patternFill>
          <bgColor rgb="FFFABE00"/>
        </patternFill>
      </fill>
    </dxf>
    <dxf>
      <fill>
        <patternFill>
          <bgColor rgb="FF0070C0"/>
        </patternFill>
      </fill>
    </dxf>
    <dxf>
      <fill>
        <patternFill>
          <bgColor rgb="FFFC3232"/>
        </patternFill>
      </fill>
    </dxf>
    <dxf>
      <fill>
        <patternFill>
          <bgColor rgb="FF00A249"/>
        </patternFill>
      </fill>
    </dxf>
    <dxf>
      <font>
        <color theme="0"/>
      </font>
      <fill>
        <patternFill>
          <bgColor theme="0" tint="-0.34998626667073579"/>
        </patternFill>
      </fill>
    </dxf>
    <dxf>
      <fill>
        <patternFill>
          <bgColor rgb="FFFABE00"/>
        </patternFill>
      </fill>
    </dxf>
    <dxf>
      <fill>
        <patternFill>
          <bgColor rgb="FF0070C0"/>
        </patternFill>
      </fill>
    </dxf>
    <dxf>
      <fill>
        <patternFill>
          <bgColor rgb="FF00A249"/>
        </patternFill>
      </fill>
    </dxf>
    <dxf>
      <fill>
        <patternFill>
          <bgColor rgb="FFFC3232"/>
        </patternFill>
      </fill>
    </dxf>
    <dxf>
      <fill>
        <patternFill>
          <bgColor rgb="FF0070C0"/>
        </patternFill>
      </fill>
    </dxf>
    <dxf>
      <fill>
        <patternFill>
          <bgColor rgb="FFFABE00"/>
        </patternFill>
      </fill>
    </dxf>
    <dxf>
      <fill>
        <patternFill>
          <bgColor rgb="FF00A249"/>
        </patternFill>
      </fill>
    </dxf>
    <dxf>
      <fill>
        <patternFill>
          <bgColor rgb="FFFC3232"/>
        </patternFill>
      </fill>
    </dxf>
    <dxf>
      <fill>
        <patternFill>
          <bgColor rgb="FF0070C0"/>
        </patternFill>
      </fill>
    </dxf>
    <dxf>
      <fill>
        <patternFill>
          <bgColor rgb="FF00A249"/>
        </patternFill>
      </fill>
    </dxf>
    <dxf>
      <fill>
        <patternFill>
          <bgColor rgb="FFFC3232"/>
        </patternFill>
      </fill>
    </dxf>
    <dxf>
      <fill>
        <patternFill>
          <bgColor rgb="FFFABE00"/>
        </patternFill>
      </fill>
    </dxf>
    <dxf>
      <fill>
        <patternFill>
          <bgColor rgb="FFFABE00"/>
        </patternFill>
      </fill>
    </dxf>
    <dxf>
      <fill>
        <patternFill>
          <bgColor rgb="FF0070C0"/>
        </patternFill>
      </fill>
    </dxf>
    <dxf>
      <fill>
        <patternFill>
          <bgColor rgb="FF00A249"/>
        </patternFill>
      </fill>
    </dxf>
    <dxf>
      <fill>
        <patternFill>
          <bgColor rgb="FFFC3232"/>
        </patternFill>
      </fill>
    </dxf>
    <dxf>
      <fill>
        <patternFill>
          <bgColor rgb="FFFC3232"/>
        </patternFill>
      </fill>
    </dxf>
    <dxf>
      <fill>
        <patternFill>
          <bgColor rgb="FF00A249"/>
        </patternFill>
      </fill>
    </dxf>
    <dxf>
      <fill>
        <patternFill>
          <bgColor rgb="FF0070C0"/>
        </patternFill>
      </fill>
    </dxf>
    <dxf>
      <fill>
        <patternFill>
          <bgColor rgb="FFFABE00"/>
        </patternFill>
      </fill>
    </dxf>
    <dxf>
      <fill>
        <patternFill>
          <bgColor rgb="FFFC3232"/>
        </patternFill>
      </fill>
    </dxf>
    <dxf>
      <fill>
        <patternFill>
          <bgColor rgb="FFFABE00"/>
        </patternFill>
      </fill>
    </dxf>
    <dxf>
      <fill>
        <patternFill>
          <bgColor rgb="FF0070C0"/>
        </patternFill>
      </fill>
    </dxf>
    <dxf>
      <fill>
        <patternFill>
          <bgColor rgb="FF00A249"/>
        </patternFill>
      </fill>
    </dxf>
    <dxf>
      <fill>
        <patternFill>
          <bgColor rgb="FF00A249"/>
        </patternFill>
      </fill>
    </dxf>
    <dxf>
      <fill>
        <patternFill>
          <bgColor rgb="FFFC3232"/>
        </patternFill>
      </fill>
    </dxf>
    <dxf>
      <fill>
        <patternFill>
          <bgColor rgb="FF0070C0"/>
        </patternFill>
      </fill>
    </dxf>
    <dxf>
      <fill>
        <patternFill>
          <bgColor rgb="FFFABE00"/>
        </patternFill>
      </fill>
    </dxf>
    <dxf>
      <font>
        <color theme="0"/>
      </font>
      <fill>
        <patternFill>
          <bgColor theme="0" tint="-0.34998626667073579"/>
        </patternFill>
      </fill>
    </dxf>
    <dxf>
      <fill>
        <patternFill>
          <bgColor rgb="FFFABE00"/>
        </patternFill>
      </fill>
    </dxf>
    <dxf>
      <font>
        <color theme="0"/>
      </font>
      <fill>
        <patternFill>
          <bgColor theme="0" tint="-0.34998626667073579"/>
        </patternFill>
      </fill>
    </dxf>
    <dxf>
      <fill>
        <patternFill>
          <bgColor rgb="FFFC3232"/>
        </patternFill>
      </fill>
    </dxf>
    <dxf>
      <fill>
        <patternFill>
          <bgColor rgb="FF0070C0"/>
        </patternFill>
      </fill>
    </dxf>
    <dxf>
      <fill>
        <patternFill>
          <bgColor rgb="FF00A249"/>
        </patternFill>
      </fill>
    </dxf>
    <dxf>
      <font>
        <color theme="1" tint="0.499984740745262"/>
      </font>
      <fill>
        <patternFill>
          <bgColor theme="0" tint="-4.9989318521683403E-2"/>
        </patternFill>
      </fill>
    </dxf>
    <dxf>
      <font>
        <color theme="1" tint="0.499984740745262"/>
      </font>
      <fill>
        <patternFill>
          <bgColor theme="0" tint="-4.9989318521683403E-2"/>
        </patternFill>
      </fill>
    </dxf>
    <dxf>
      <font>
        <color theme="1" tint="0.499984740745262"/>
      </font>
      <fill>
        <patternFill>
          <bgColor theme="0" tint="-4.9989318521683403E-2"/>
        </patternFill>
      </fill>
    </dxf>
    <dxf>
      <font>
        <color theme="0"/>
      </font>
      <fill>
        <patternFill>
          <bgColor theme="0" tint="-0.34998626667073579"/>
        </patternFill>
      </fill>
    </dxf>
    <dxf>
      <fill>
        <patternFill>
          <bgColor rgb="FF00A249"/>
        </patternFill>
      </fill>
    </dxf>
    <dxf>
      <fill>
        <patternFill>
          <bgColor rgb="FFFABE00"/>
        </patternFill>
      </fill>
    </dxf>
    <dxf>
      <fill>
        <patternFill>
          <bgColor rgb="FF0070C0"/>
        </patternFill>
      </fill>
    </dxf>
    <dxf>
      <fill>
        <patternFill>
          <bgColor rgb="FFFC3232"/>
        </patternFill>
      </fill>
    </dxf>
    <dxf>
      <fill>
        <patternFill>
          <bgColor rgb="FFFABE00"/>
        </patternFill>
      </fill>
    </dxf>
    <dxf>
      <font>
        <color theme="0"/>
      </font>
      <fill>
        <patternFill>
          <bgColor theme="0" tint="-0.34998626667073579"/>
        </patternFill>
      </fill>
    </dxf>
    <dxf>
      <fill>
        <patternFill>
          <bgColor rgb="FF00A249"/>
        </patternFill>
      </fill>
    </dxf>
    <dxf>
      <fill>
        <patternFill>
          <bgColor rgb="FFFC3232"/>
        </patternFill>
      </fill>
    </dxf>
    <dxf>
      <fill>
        <patternFill>
          <bgColor rgb="FF0070C0"/>
        </patternFill>
      </fill>
    </dxf>
    <dxf>
      <fill>
        <patternFill>
          <bgColor rgb="FFFABE00"/>
        </patternFill>
      </fill>
    </dxf>
    <dxf>
      <fill>
        <patternFill>
          <bgColor rgb="FF00A249"/>
        </patternFill>
      </fill>
    </dxf>
    <dxf>
      <fill>
        <patternFill>
          <bgColor rgb="FFFC3232"/>
        </patternFill>
      </fill>
    </dxf>
    <dxf>
      <font>
        <color theme="0"/>
      </font>
      <fill>
        <patternFill>
          <bgColor theme="0" tint="-0.34998626667073579"/>
        </patternFill>
      </fill>
    </dxf>
    <dxf>
      <fill>
        <patternFill>
          <bgColor rgb="FF0070C0"/>
        </patternFill>
      </fill>
    </dxf>
    <dxf>
      <fill>
        <patternFill>
          <bgColor rgb="FF0070C0"/>
        </patternFill>
      </fill>
    </dxf>
    <dxf>
      <fill>
        <patternFill>
          <bgColor rgb="FFFABE00"/>
        </patternFill>
      </fill>
    </dxf>
    <dxf>
      <font>
        <color theme="0"/>
      </font>
      <fill>
        <patternFill>
          <bgColor theme="0" tint="-0.34998626667073579"/>
        </patternFill>
      </fill>
    </dxf>
    <dxf>
      <fill>
        <patternFill>
          <bgColor rgb="FFFC3232"/>
        </patternFill>
      </fill>
    </dxf>
    <dxf>
      <fill>
        <patternFill>
          <bgColor rgb="FF00A249"/>
        </patternFill>
      </fill>
    </dxf>
    <dxf>
      <fill>
        <patternFill>
          <bgColor rgb="FF00A249"/>
        </patternFill>
      </fill>
    </dxf>
    <dxf>
      <fill>
        <patternFill>
          <bgColor rgb="FFFABE00"/>
        </patternFill>
      </fill>
    </dxf>
    <dxf>
      <fill>
        <patternFill>
          <bgColor rgb="FF0070C0"/>
        </patternFill>
      </fill>
    </dxf>
    <dxf>
      <fill>
        <patternFill>
          <bgColor rgb="FFFC3232"/>
        </patternFill>
      </fill>
    </dxf>
    <dxf>
      <fill>
        <patternFill>
          <bgColor rgb="FFFC3232"/>
        </patternFill>
      </fill>
    </dxf>
    <dxf>
      <fill>
        <patternFill>
          <bgColor rgb="FF00A249"/>
        </patternFill>
      </fill>
    </dxf>
    <dxf>
      <fill>
        <patternFill>
          <bgColor rgb="FF0070C0"/>
        </patternFill>
      </fill>
    </dxf>
    <dxf>
      <fill>
        <patternFill>
          <bgColor rgb="FFFABE00"/>
        </patternFill>
      </fill>
    </dxf>
    <dxf>
      <fill>
        <patternFill>
          <bgColor rgb="FFFABE00"/>
        </patternFill>
      </fill>
    </dxf>
    <dxf>
      <fill>
        <patternFill>
          <bgColor rgb="FF0070C0"/>
        </patternFill>
      </fill>
    </dxf>
    <dxf>
      <fill>
        <patternFill>
          <bgColor rgb="FFFC3232"/>
        </patternFill>
      </fill>
    </dxf>
    <dxf>
      <fill>
        <patternFill>
          <bgColor rgb="FF00A249"/>
        </patternFill>
      </fill>
    </dxf>
    <dxf>
      <fill>
        <patternFill>
          <bgColor rgb="FF00A249"/>
        </patternFill>
      </fill>
    </dxf>
    <dxf>
      <fill>
        <patternFill>
          <bgColor rgb="FF0070C0"/>
        </patternFill>
      </fill>
    </dxf>
    <dxf>
      <fill>
        <patternFill>
          <bgColor rgb="FFFABE00"/>
        </patternFill>
      </fill>
    </dxf>
    <dxf>
      <fill>
        <patternFill>
          <bgColor rgb="FFFC3232"/>
        </patternFill>
      </fill>
    </dxf>
    <dxf>
      <fill>
        <patternFill>
          <bgColor rgb="FFFABE00"/>
        </patternFill>
      </fill>
    </dxf>
    <dxf>
      <fill>
        <patternFill>
          <bgColor rgb="FF0070C0"/>
        </patternFill>
      </fill>
    </dxf>
    <dxf>
      <fill>
        <patternFill>
          <bgColor rgb="FF00A249"/>
        </patternFill>
      </fill>
    </dxf>
    <dxf>
      <fill>
        <patternFill>
          <bgColor rgb="FFFC3232"/>
        </patternFill>
      </fill>
    </dxf>
    <dxf>
      <fill>
        <patternFill>
          <bgColor rgb="FF0070C0"/>
        </patternFill>
      </fill>
    </dxf>
    <dxf>
      <fill>
        <patternFill>
          <bgColor rgb="FFFABE00"/>
        </patternFill>
      </fill>
    </dxf>
    <dxf>
      <fill>
        <patternFill>
          <bgColor rgb="FFFC3232"/>
        </patternFill>
      </fill>
    </dxf>
    <dxf>
      <fill>
        <patternFill>
          <bgColor rgb="FF00A249"/>
        </patternFill>
      </fill>
    </dxf>
    <dxf>
      <fill>
        <patternFill>
          <bgColor rgb="FF0070C0"/>
        </patternFill>
      </fill>
    </dxf>
    <dxf>
      <fill>
        <patternFill>
          <bgColor rgb="FFFABE00"/>
        </patternFill>
      </fill>
    </dxf>
    <dxf>
      <fill>
        <patternFill>
          <bgColor rgb="FF00A249"/>
        </patternFill>
      </fill>
    </dxf>
    <dxf>
      <fill>
        <patternFill>
          <bgColor rgb="FFFC3232"/>
        </patternFill>
      </fill>
    </dxf>
    <dxf>
      <font>
        <color theme="0"/>
      </font>
      <fill>
        <patternFill>
          <bgColor theme="0" tint="-0.34998626667073579"/>
        </patternFill>
      </fill>
    </dxf>
    <dxf>
      <fill>
        <patternFill>
          <bgColor rgb="FFFABE00"/>
        </patternFill>
      </fill>
    </dxf>
    <dxf>
      <fill>
        <patternFill>
          <bgColor rgb="FF0070C0"/>
        </patternFill>
      </fill>
    </dxf>
    <dxf>
      <font>
        <color theme="0"/>
      </font>
      <fill>
        <patternFill>
          <bgColor theme="0" tint="-0.34998626667073579"/>
        </patternFill>
      </fill>
    </dxf>
    <dxf>
      <fill>
        <patternFill>
          <bgColor rgb="FF00A249"/>
        </patternFill>
      </fill>
    </dxf>
    <dxf>
      <fill>
        <patternFill>
          <bgColor rgb="FFFC3232"/>
        </patternFill>
      </fill>
    </dxf>
    <dxf>
      <font>
        <color theme="1" tint="0.499984740745262"/>
      </font>
      <fill>
        <patternFill>
          <bgColor theme="0" tint="-4.9989318521683403E-2"/>
        </patternFill>
      </fill>
    </dxf>
    <dxf>
      <font>
        <color theme="1" tint="0.499984740745262"/>
      </font>
      <fill>
        <patternFill>
          <bgColor theme="0" tint="-4.9989318521683403E-2"/>
        </patternFill>
      </fill>
    </dxf>
    <dxf>
      <font>
        <color theme="1" tint="0.499984740745262"/>
      </font>
      <fill>
        <patternFill>
          <bgColor theme="0" tint="-4.9989318521683403E-2"/>
        </patternFill>
      </fill>
    </dxf>
    <dxf>
      <fill>
        <patternFill>
          <bgColor rgb="FF00A249"/>
        </patternFill>
      </fill>
    </dxf>
    <dxf>
      <fill>
        <patternFill>
          <bgColor rgb="FFFC3232"/>
        </patternFill>
      </fill>
    </dxf>
    <dxf>
      <fill>
        <patternFill>
          <bgColor rgb="FF0070C0"/>
        </patternFill>
      </fill>
    </dxf>
    <dxf>
      <fill>
        <patternFill>
          <bgColor rgb="FFFABE00"/>
        </patternFill>
      </fill>
    </dxf>
    <dxf>
      <font>
        <color theme="0"/>
      </font>
      <fill>
        <patternFill>
          <bgColor theme="0" tint="-0.34998626667073579"/>
        </patternFill>
      </fill>
    </dxf>
    <dxf>
      <fill>
        <patternFill>
          <bgColor rgb="FFFC3232"/>
        </patternFill>
      </fill>
    </dxf>
    <dxf>
      <fill>
        <patternFill>
          <bgColor rgb="FF00A249"/>
        </patternFill>
      </fill>
    </dxf>
    <dxf>
      <fill>
        <patternFill>
          <bgColor rgb="FF0070C0"/>
        </patternFill>
      </fill>
    </dxf>
    <dxf>
      <font>
        <color theme="0"/>
      </font>
      <fill>
        <patternFill>
          <bgColor theme="0" tint="-0.34998626667073579"/>
        </patternFill>
      </fill>
    </dxf>
    <dxf>
      <fill>
        <patternFill>
          <bgColor rgb="FFFABE00"/>
        </patternFill>
      </fill>
    </dxf>
    <dxf>
      <font>
        <color theme="0"/>
      </font>
      <fill>
        <patternFill>
          <bgColor theme="0" tint="-0.34998626667073579"/>
        </patternFill>
      </fill>
    </dxf>
    <dxf>
      <fill>
        <patternFill>
          <bgColor rgb="FF00A249"/>
        </patternFill>
      </fill>
    </dxf>
    <dxf>
      <fill>
        <patternFill>
          <bgColor rgb="FF0070C0"/>
        </patternFill>
      </fill>
    </dxf>
    <dxf>
      <fill>
        <patternFill>
          <bgColor rgb="FFFABE00"/>
        </patternFill>
      </fill>
    </dxf>
    <dxf>
      <fill>
        <patternFill>
          <bgColor rgb="FFFC3232"/>
        </patternFill>
      </fill>
    </dxf>
    <dxf>
      <fill>
        <patternFill>
          <bgColor rgb="FFFABE00"/>
        </patternFill>
      </fill>
    </dxf>
    <dxf>
      <fill>
        <patternFill>
          <bgColor rgb="FF00A249"/>
        </patternFill>
      </fill>
    </dxf>
    <dxf>
      <font>
        <color theme="0"/>
      </font>
      <fill>
        <patternFill>
          <bgColor theme="0" tint="-0.34998626667073579"/>
        </patternFill>
      </fill>
    </dxf>
    <dxf>
      <fill>
        <patternFill>
          <bgColor rgb="FFFC3232"/>
        </patternFill>
      </fill>
    </dxf>
    <dxf>
      <fill>
        <patternFill>
          <bgColor rgb="FF0070C0"/>
        </patternFill>
      </fill>
    </dxf>
    <dxf>
      <fill>
        <patternFill>
          <bgColor rgb="FF0070C0"/>
        </patternFill>
      </fill>
    </dxf>
    <dxf>
      <fill>
        <patternFill>
          <bgColor rgb="FF00A249"/>
        </patternFill>
      </fill>
    </dxf>
    <dxf>
      <fill>
        <patternFill>
          <bgColor rgb="FFFC3232"/>
        </patternFill>
      </fill>
    </dxf>
    <dxf>
      <fill>
        <patternFill>
          <bgColor rgb="FFFABE00"/>
        </patternFill>
      </fill>
    </dxf>
    <dxf>
      <fill>
        <patternFill>
          <bgColor rgb="FFFABE00"/>
        </patternFill>
      </fill>
    </dxf>
    <dxf>
      <fill>
        <patternFill>
          <bgColor rgb="FF00A249"/>
        </patternFill>
      </fill>
    </dxf>
    <dxf>
      <fill>
        <patternFill>
          <bgColor rgb="FFFC3232"/>
        </patternFill>
      </fill>
    </dxf>
    <dxf>
      <fill>
        <patternFill>
          <bgColor rgb="FF0070C0"/>
        </patternFill>
      </fill>
    </dxf>
    <dxf>
      <fill>
        <patternFill>
          <bgColor rgb="FF0070C0"/>
        </patternFill>
      </fill>
    </dxf>
    <dxf>
      <fill>
        <patternFill>
          <bgColor rgb="FF00A249"/>
        </patternFill>
      </fill>
    </dxf>
    <dxf>
      <fill>
        <patternFill>
          <bgColor rgb="FFFC3232"/>
        </patternFill>
      </fill>
    </dxf>
    <dxf>
      <fill>
        <patternFill>
          <bgColor rgb="FFFABE00"/>
        </patternFill>
      </fill>
    </dxf>
    <dxf>
      <fill>
        <patternFill>
          <bgColor rgb="FFFC3232"/>
        </patternFill>
      </fill>
    </dxf>
    <dxf>
      <fill>
        <patternFill>
          <bgColor rgb="FFFABE00"/>
        </patternFill>
      </fill>
    </dxf>
    <dxf>
      <fill>
        <patternFill>
          <bgColor rgb="FF0070C0"/>
        </patternFill>
      </fill>
    </dxf>
    <dxf>
      <fill>
        <patternFill>
          <bgColor rgb="FF00A249"/>
        </patternFill>
      </fill>
    </dxf>
    <dxf>
      <fill>
        <patternFill>
          <bgColor rgb="FFFC3232"/>
        </patternFill>
      </fill>
    </dxf>
    <dxf>
      <fill>
        <patternFill>
          <bgColor rgb="FF00A249"/>
        </patternFill>
      </fill>
    </dxf>
    <dxf>
      <fill>
        <patternFill>
          <bgColor rgb="FF0070C0"/>
        </patternFill>
      </fill>
    </dxf>
    <dxf>
      <fill>
        <patternFill>
          <bgColor rgb="FFFABE00"/>
        </patternFill>
      </fill>
    </dxf>
    <dxf>
      <fill>
        <patternFill>
          <bgColor rgb="FFFC3232"/>
        </patternFill>
      </fill>
    </dxf>
    <dxf>
      <fill>
        <patternFill>
          <bgColor rgb="FFFABE00"/>
        </patternFill>
      </fill>
    </dxf>
    <dxf>
      <fill>
        <patternFill>
          <bgColor rgb="FF0070C0"/>
        </patternFill>
      </fill>
    </dxf>
    <dxf>
      <fill>
        <patternFill>
          <bgColor rgb="FF00A249"/>
        </patternFill>
      </fill>
    </dxf>
    <dxf>
      <fill>
        <patternFill>
          <bgColor rgb="FF00A249"/>
        </patternFill>
      </fill>
    </dxf>
    <dxf>
      <fill>
        <patternFill>
          <bgColor rgb="FF0070C0"/>
        </patternFill>
      </fill>
    </dxf>
    <dxf>
      <fill>
        <patternFill>
          <bgColor rgb="FFFC3232"/>
        </patternFill>
      </fill>
    </dxf>
    <dxf>
      <font>
        <color theme="0"/>
      </font>
      <fill>
        <patternFill>
          <bgColor theme="0" tint="-0.34998626667073579"/>
        </patternFill>
      </fill>
    </dxf>
    <dxf>
      <fill>
        <patternFill>
          <bgColor rgb="FFFABE00"/>
        </patternFill>
      </fill>
    </dxf>
    <dxf>
      <font>
        <color theme="0"/>
      </font>
      <fill>
        <patternFill>
          <bgColor theme="0" tint="-0.34998626667073579"/>
        </patternFill>
      </fill>
    </dxf>
    <dxf>
      <fill>
        <patternFill>
          <bgColor rgb="FF0070C0"/>
        </patternFill>
      </fill>
    </dxf>
    <dxf>
      <fill>
        <patternFill>
          <bgColor rgb="FF00A249"/>
        </patternFill>
      </fill>
    </dxf>
    <dxf>
      <fill>
        <patternFill>
          <bgColor rgb="FFFC3232"/>
        </patternFill>
      </fill>
    </dxf>
    <dxf>
      <fill>
        <patternFill>
          <bgColor rgb="FFFABE00"/>
        </patternFill>
      </fill>
    </dxf>
    <dxf>
      <font>
        <color rgb="FFFC3232"/>
      </font>
    </dxf>
    <dxf>
      <font>
        <color theme="1" tint="0.499984740745262"/>
      </font>
      <fill>
        <patternFill>
          <bgColor theme="0" tint="-4.9989318521683403E-2"/>
        </patternFill>
      </fill>
    </dxf>
    <dxf>
      <font>
        <color theme="1" tint="0.499984740745262"/>
      </font>
      <fill>
        <patternFill>
          <bgColor theme="0" tint="-4.9989318521683403E-2"/>
        </patternFill>
      </fill>
    </dxf>
    <dxf>
      <font>
        <color theme="1" tint="0.499984740745262"/>
      </font>
      <fill>
        <patternFill>
          <bgColor theme="0" tint="-4.9989318521683403E-2"/>
        </patternFill>
      </fill>
    </dxf>
    <dxf>
      <font>
        <b val="0"/>
        <i val="0"/>
        <strike val="0"/>
        <condense val="0"/>
        <extend val="0"/>
        <outline val="0"/>
        <shadow val="0"/>
        <u val="none"/>
        <vertAlign val="baseline"/>
        <sz val="11"/>
        <color auto="1"/>
        <name val="맑은 고딕"/>
        <family val="3"/>
        <charset val="129"/>
        <scheme val="minor"/>
      </font>
      <fill>
        <patternFill patternType="none">
          <fgColor indexed="64"/>
          <bgColor indexed="65"/>
        </patternFill>
      </fill>
      <border diagonalUp="0" diagonalDown="0">
        <left/>
        <right/>
        <top style="thin">
          <color auto="1"/>
        </top>
        <bottom style="thin">
          <color auto="1"/>
        </bottom>
        <vertical/>
        <horizontal/>
      </border>
    </dxf>
    <dxf>
      <border outline="0">
        <top style="thin">
          <color auto="1"/>
        </top>
      </border>
    </dxf>
    <dxf>
      <border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auto="1"/>
        <name val="맑은 고딕"/>
        <family val="3"/>
        <charset val="129"/>
        <scheme val="minor"/>
      </font>
      <fill>
        <patternFill patternType="none">
          <fgColor indexed="64"/>
          <bgColor indexed="65"/>
        </patternFill>
      </fill>
    </dxf>
    <dxf>
      <border outline="0">
        <bottom style="thin">
          <color auto="1"/>
        </bottom>
      </border>
    </dxf>
    <dxf>
      <font>
        <b/>
        <i val="0"/>
        <strike val="0"/>
        <condense val="0"/>
        <extend val="0"/>
        <outline val="0"/>
        <shadow val="0"/>
        <u val="none"/>
        <vertAlign val="baseline"/>
        <sz val="11"/>
        <color theme="0"/>
        <name val="맑은 고딕"/>
        <family val="3"/>
        <charset val="129"/>
        <scheme val="minor"/>
      </font>
      <fill>
        <patternFill patternType="solid">
          <fgColor indexed="64"/>
          <bgColor theme="1" tint="0.249977111117893"/>
        </patternFill>
      </fill>
    </dxf>
    <dxf>
      <protection locked="1" hidden="0"/>
    </dxf>
    <dxf>
      <protection locked="1" hidden="0"/>
    </dxf>
    <dxf>
      <protection locked="1" hidden="0"/>
    </dxf>
    <dxf>
      <protection locked="1" hidden="0"/>
    </dxf>
    <dxf>
      <alignment horizontal="center" vertical="center" textRotation="0" wrapText="0" indent="0" justifyLastLine="0" shrinkToFit="0" readingOrder="0"/>
      <protection locked="1" hidden="0"/>
    </dxf>
    <dxf>
      <alignment horizontal="center" vertical="center" textRotation="0" wrapText="0" indent="0" justifyLastLine="0" shrinkToFit="0" readingOrder="0"/>
      <protection locked="1" hidden="0"/>
    </dxf>
    <dxf>
      <alignment horizontal="center" vertical="center" textRotation="0" wrapText="0" indent="0" justifyLastLine="0" shrinkToFit="0" readingOrder="0"/>
      <protection locked="1" hidden="0"/>
    </dxf>
    <dxf>
      <alignment horizontal="center" vertical="center" textRotation="0" wrapText="0" indent="0" justifyLastLine="0" shrinkToFit="0" readingOrder="0"/>
      <protection locked="1" hidden="0"/>
    </dxf>
    <dxf>
      <alignment horizontal="center" vertical="center" textRotation="0" wrapText="0" indent="0" justifyLastLine="0" shrinkToFit="0" readingOrder="0"/>
      <protection locked="1" hidden="0"/>
    </dxf>
    <dxf>
      <alignment horizontal="center" vertical="center" textRotation="0" wrapText="0" indent="0" justifyLastLine="0" shrinkToFit="0" readingOrder="0"/>
      <protection locked="1" hidden="0"/>
    </dxf>
    <dxf>
      <alignment horizontal="center" vertical="center" textRotation="0" wrapText="0" indent="0" justifyLastLine="0" shrinkToFit="0" readingOrder="0"/>
      <protection locked="1" hidden="0"/>
    </dxf>
    <dxf>
      <protection locked="1" hidden="0"/>
    </dxf>
    <dxf>
      <protection locked="1" hidden="0"/>
    </dxf>
    <dxf>
      <numFmt numFmtId="19" formatCode="yyyy/mm/dd"/>
      <protection locked="1" hidden="0"/>
    </dxf>
    <dxf>
      <protection locked="1" hidden="0"/>
    </dxf>
    <dxf>
      <protection locked="1" hidden="0"/>
    </dxf>
    <dxf>
      <protection locked="1" hidden="0"/>
    </dxf>
    <dxf>
      <alignment horizontal="center" vertical="center" textRotation="0" wrapText="0" indent="0" justifyLastLine="0" shrinkToFit="0" readingOrder="0"/>
      <protection locked="1" hidden="0"/>
    </dxf>
    <dxf>
      <numFmt numFmtId="19" formatCode="yyyy/mm/dd"/>
      <alignment horizontal="center" vertical="center" textRotation="0" wrapText="0" indent="0" justifyLastLine="0" shrinkToFit="0" readingOrder="0"/>
      <protection locked="1" hidden="0"/>
    </dxf>
    <dxf>
      <numFmt numFmtId="19" formatCode="yyyy/mm/dd"/>
      <alignment horizontal="center" vertical="center" textRotation="0" wrapText="0" indent="0" justifyLastLine="0" shrinkToFit="0" readingOrder="0"/>
      <protection locked="1" hidden="0"/>
    </dxf>
    <dxf>
      <protection locked="1" hidden="0"/>
    </dxf>
    <dxf>
      <protection locked="1" hidden="0"/>
    </dxf>
    <dxf>
      <numFmt numFmtId="0" formatCode="General"/>
      <alignment horizontal="center" vertical="center" textRotation="0" wrapText="0" indent="0" justifyLastLine="0" shrinkToFit="0" readingOrder="0"/>
      <protection locked="1" hidden="0"/>
    </dxf>
    <dxf>
      <protection locked="1" hidden="0"/>
    </dxf>
    <dxf>
      <alignment horizontal="center" vertical="center" textRotation="0" wrapText="0" indent="0" justifyLastLine="0" shrinkToFit="0" readingOrder="0"/>
      <protection locked="1" hidden="0"/>
    </dxf>
    <dxf>
      <alignment horizontal="center" vertical="center" textRotation="0" wrapText="0" indent="0" justifyLastLine="0" shrinkToFit="0" readingOrder="0"/>
      <protection locked="1" hidden="0"/>
    </dxf>
    <dxf>
      <numFmt numFmtId="19" formatCode="yyyy/mm/dd"/>
      <alignment horizontal="center" vertical="center" textRotation="0" wrapText="0" indent="0" justifyLastLine="0" shrinkToFit="0" readingOrder="0"/>
      <protection locked="1" hidden="0"/>
    </dxf>
    <dxf>
      <alignment horizontal="center" vertical="center" textRotation="0" wrapText="0" indent="0" justifyLastLine="0" shrinkToFit="0" readingOrder="0"/>
      <protection locked="1" hidden="0"/>
    </dxf>
    <dxf>
      <alignment horizontal="center" vertical="center" textRotation="0" wrapText="0" indent="0" justifyLastLine="0" shrinkToFit="0" readingOrder="0"/>
      <protection locked="1" hidden="0"/>
    </dxf>
    <dxf>
      <numFmt numFmtId="0" formatCode="General"/>
      <protection locked="1" hidden="0"/>
    </dxf>
    <dxf>
      <numFmt numFmtId="0" formatCode="General"/>
      <protection locked="1" hidden="0"/>
    </dxf>
    <dxf>
      <numFmt numFmtId="0" formatCode="General"/>
      <protection locked="1" hidden="0"/>
    </dxf>
    <dxf>
      <numFmt numFmtId="0" formatCode="General"/>
      <protection locked="1" hidden="0"/>
    </dxf>
    <dxf>
      <protection locked="1" hidden="0"/>
    </dxf>
    <dxf>
      <numFmt numFmtId="19" formatCode="yyyy/mm/dd"/>
      <protection locked="1" hidden="0"/>
    </dxf>
    <dxf>
      <protection locked="1" hidden="0"/>
    </dxf>
    <dxf>
      <protection locked="1" hidden="0"/>
    </dxf>
    <dxf>
      <protection locked="1" hidden="0"/>
    </dxf>
    <dxf>
      <numFmt numFmtId="19" formatCode="yyyy/mm/dd"/>
      <protection locked="1" hidden="0"/>
    </dxf>
    <dxf>
      <numFmt numFmtId="0" formatCode="General"/>
      <protection locked="1" hidden="0"/>
    </dxf>
    <dxf>
      <protection locked="1" hidden="0"/>
    </dxf>
    <dxf>
      <protection locked="1" hidden="0"/>
    </dxf>
    <dxf>
      <alignment horizontal="center" vertical="center" textRotation="0" wrapText="0" indent="0" justifyLastLine="0" shrinkToFit="0" readingOrder="0"/>
      <protection locked="1" hidden="0"/>
    </dxf>
    <dxf>
      <numFmt numFmtId="177" formatCode="yyyy\-mm\-dd"/>
      <alignment horizontal="center" vertical="center" textRotation="0" wrapText="0" indent="0" justifyLastLine="0" shrinkToFit="0" readingOrder="0"/>
      <protection locked="1" hidden="0"/>
    </dxf>
    <dxf>
      <numFmt numFmtId="177" formatCode="yyyy\-mm\-dd"/>
      <alignment horizontal="center" vertical="center" textRotation="0" wrapText="0" indent="0" justifyLastLine="0" shrinkToFit="0" readingOrder="0"/>
      <protection locked="1" hidden="0"/>
    </dxf>
    <dxf>
      <alignment horizontal="center" vertical="center" textRotation="0" wrapText="0" indent="0" justifyLastLine="0" shrinkToFit="0" readingOrder="0"/>
      <protection locked="1" hidden="0"/>
    </dxf>
    <dxf>
      <alignment horizontal="center" vertical="center" textRotation="0" wrapText="0" indent="0" justifyLastLine="0" shrinkToFit="0" readingOrder="0"/>
      <protection locked="1" hidden="0"/>
    </dxf>
  </dxfs>
  <tableStyles count="0" defaultTableStyle="TableStyleMedium2" defaultPivotStyle="PivotStyleLight16"/>
  <colors>
    <mruColors>
      <color rgb="FF0066CC"/>
      <color rgb="FFFF0000"/>
      <color rgb="FF001642"/>
      <color rgb="FFFC3232"/>
      <color rgb="FFEB8A41"/>
      <color rgb="FFFABE00"/>
      <color rgb="FF009999"/>
      <color rgb="FF4BB602"/>
      <color rgb="FF00A249"/>
      <color rgb="FF001B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eetMetadata" Target="metadata.xml"/></Relationships>
</file>

<file path=xl/ctrlProps/ctrlProp1.xml><?xml version="1.0" encoding="utf-8"?>
<formControlPr xmlns="http://schemas.microsoft.com/office/spreadsheetml/2009/9/main" objectType="Spin" dx="26" fmlaLink="$AO$2" max="2100" min="1900" page="10" val="2026"/>
</file>

<file path=xl/ctrlProps/ctrlProp2.xml><?xml version="1.0" encoding="utf-8"?>
<formControlPr xmlns="http://schemas.microsoft.com/office/spreadsheetml/2009/9/main" objectType="Spin" dx="26" fmlaLink="$AQ$2" max="12" min="1" page="10" val="7"/>
</file>

<file path=xl/drawings/_rels/drawing1.xml.rels><?xml version="1.0" encoding="UTF-8" standalone="yes"?>
<Relationships xmlns="http://schemas.openxmlformats.org/package/2006/relationships"><Relationship Id="rId8" Type="http://schemas.openxmlformats.org/officeDocument/2006/relationships/image" Target="../media/image8.emf"/><Relationship Id="rId3" Type="http://schemas.openxmlformats.org/officeDocument/2006/relationships/image" Target="../media/image3.emf"/><Relationship Id="rId7" Type="http://schemas.openxmlformats.org/officeDocument/2006/relationships/image" Target="../media/image7.emf"/><Relationship Id="rId12" Type="http://schemas.openxmlformats.org/officeDocument/2006/relationships/hyperlink" Target="#rng&#49888;&#44508;&#48152;&#48373;&#51068;&#51221;"/><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emf"/><Relationship Id="rId11" Type="http://schemas.openxmlformats.org/officeDocument/2006/relationships/hyperlink" Target="#rng&#49888;&#44508;&#47700;&#47784;"/><Relationship Id="rId5" Type="http://schemas.openxmlformats.org/officeDocument/2006/relationships/image" Target="../media/image5.emf"/><Relationship Id="rId10" Type="http://schemas.openxmlformats.org/officeDocument/2006/relationships/hyperlink" Target="#rng&#49888;&#44508;&#51068;&#51221;"/><Relationship Id="rId4" Type="http://schemas.openxmlformats.org/officeDocument/2006/relationships/image" Target="../media/image4.emf"/><Relationship Id="rId9" Type="http://schemas.openxmlformats.org/officeDocument/2006/relationships/hyperlink" Target="#rng&#49888;&#44508;&#55092;&#51068;"/></Relationships>
</file>

<file path=xl/drawings/_rels/drawing2.xml.rels><?xml version="1.0" encoding="UTF-8" standalone="yes"?>
<Relationships xmlns="http://schemas.openxmlformats.org/package/2006/relationships"><Relationship Id="rId3" Type="http://schemas.openxmlformats.org/officeDocument/2006/relationships/image" Target="../media/image16.svg"/><Relationship Id="rId2" Type="http://schemas.openxmlformats.org/officeDocument/2006/relationships/image" Target="../media/image15.png"/><Relationship Id="rId1" Type="http://schemas.openxmlformats.org/officeDocument/2006/relationships/hyperlink" Target="#&#45804;&#47141;!A1"/></Relationships>
</file>

<file path=xl/drawings/_rels/drawing3.xml.rels><?xml version="1.0" encoding="UTF-8" standalone="yes"?>
<Relationships xmlns="http://schemas.openxmlformats.org/package/2006/relationships"><Relationship Id="rId1" Type="http://schemas.openxmlformats.org/officeDocument/2006/relationships/image" Target="../media/image17.png"/></Relationships>
</file>

<file path=xl/drawings/_rels/vmlDrawing1.vml.rels><?xml version="1.0" encoding="UTF-8" standalone="yes"?>
<Relationships xmlns="http://schemas.openxmlformats.org/package/2006/relationships"><Relationship Id="rId3" Type="http://schemas.openxmlformats.org/officeDocument/2006/relationships/image" Target="../media/image11.emf"/><Relationship Id="rId2" Type="http://schemas.openxmlformats.org/officeDocument/2006/relationships/image" Target="../media/image10.emf"/><Relationship Id="rId1" Type="http://schemas.openxmlformats.org/officeDocument/2006/relationships/image" Target="../media/image9.emf"/><Relationship Id="rId6" Type="http://schemas.openxmlformats.org/officeDocument/2006/relationships/image" Target="../media/image14.emf"/><Relationship Id="rId5" Type="http://schemas.openxmlformats.org/officeDocument/2006/relationships/image" Target="../media/image13.emf"/><Relationship Id="rId4" Type="http://schemas.openxmlformats.org/officeDocument/2006/relationships/image" Target="../media/image12.emf"/></Relationships>
</file>

<file path=xl/drawings/drawing1.xml><?xml version="1.0" encoding="utf-8"?>
<xdr:wsDr xmlns:xdr="http://schemas.openxmlformats.org/drawingml/2006/spreadsheetDrawing" xmlns:a="http://schemas.openxmlformats.org/drawingml/2006/main">
  <xdr:twoCellAnchor>
    <xdr:from>
      <xdr:col>37</xdr:col>
      <xdr:colOff>96204</xdr:colOff>
      <xdr:row>29</xdr:row>
      <xdr:rowOff>185058</xdr:rowOff>
    </xdr:from>
    <xdr:to>
      <xdr:col>37</xdr:col>
      <xdr:colOff>3037445</xdr:colOff>
      <xdr:row>45</xdr:row>
      <xdr:rowOff>185056</xdr:rowOff>
    </xdr:to>
    <xdr:sp macro="" textlink="">
      <xdr:nvSpPr>
        <xdr:cNvPr id="28" name="직사각형 27">
          <a:extLst>
            <a:ext uri="{FF2B5EF4-FFF2-40B4-BE49-F238E27FC236}">
              <a16:creationId xmlns:a16="http://schemas.microsoft.com/office/drawing/2014/main" id="{00000000-0008-0000-0100-00001C000000}"/>
            </a:ext>
          </a:extLst>
        </xdr:cNvPr>
        <xdr:cNvSpPr/>
      </xdr:nvSpPr>
      <xdr:spPr>
        <a:xfrm>
          <a:off x="10035542" y="5685746"/>
          <a:ext cx="2941241" cy="2524123"/>
        </a:xfrm>
        <a:prstGeom prst="rect">
          <a:avLst/>
        </a:prstGeom>
        <a:solidFill>
          <a:schemeClr val="bg1"/>
        </a:solidFill>
        <a:ln w="9525">
          <a:solidFill>
            <a:schemeClr val="bg1">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a:p>
      </xdr:txBody>
    </xdr:sp>
    <xdr:clientData/>
  </xdr:twoCellAnchor>
  <xdr:twoCellAnchor>
    <xdr:from>
      <xdr:col>37</xdr:col>
      <xdr:colOff>87672</xdr:colOff>
      <xdr:row>19</xdr:row>
      <xdr:rowOff>78238</xdr:rowOff>
    </xdr:from>
    <xdr:to>
      <xdr:col>37</xdr:col>
      <xdr:colOff>3028913</xdr:colOff>
      <xdr:row>27</xdr:row>
      <xdr:rowOff>340659</xdr:rowOff>
    </xdr:to>
    <xdr:sp macro="" textlink="">
      <xdr:nvSpPr>
        <xdr:cNvPr id="18" name="직사각형 17">
          <a:extLst>
            <a:ext uri="{FF2B5EF4-FFF2-40B4-BE49-F238E27FC236}">
              <a16:creationId xmlns:a16="http://schemas.microsoft.com/office/drawing/2014/main" id="{00000000-0008-0000-0100-000012000000}"/>
            </a:ext>
          </a:extLst>
        </xdr:cNvPr>
        <xdr:cNvSpPr/>
      </xdr:nvSpPr>
      <xdr:spPr>
        <a:xfrm>
          <a:off x="10014693" y="3741093"/>
          <a:ext cx="2941241" cy="1639276"/>
        </a:xfrm>
        <a:prstGeom prst="rect">
          <a:avLst/>
        </a:prstGeom>
        <a:solidFill>
          <a:schemeClr val="bg1"/>
        </a:solidFill>
        <a:ln w="9525">
          <a:solidFill>
            <a:schemeClr val="bg1">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a:p>
      </xdr:txBody>
    </xdr:sp>
    <xdr:clientData/>
  </xdr:twoCellAnchor>
  <xdr:twoCellAnchor editAs="oneCell">
    <xdr:from>
      <xdr:col>4</xdr:col>
      <xdr:colOff>761999</xdr:colOff>
      <xdr:row>0</xdr:row>
      <xdr:rowOff>53788</xdr:rowOff>
    </xdr:from>
    <xdr:to>
      <xdr:col>8</xdr:col>
      <xdr:colOff>295836</xdr:colOff>
      <xdr:row>2</xdr:row>
      <xdr:rowOff>76201</xdr:rowOff>
    </xdr:to>
    <xdr:pic>
      <xdr:nvPicPr>
        <xdr:cNvPr id="14" name="그래픽 13" descr="그레인">
          <a:extLst>
            <a:ext uri="{FF2B5EF4-FFF2-40B4-BE49-F238E27FC236}">
              <a16:creationId xmlns:a16="http://schemas.microsoft.com/office/drawing/2014/main" id="{00000000-0008-0000-0100-00000E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523999" y="53788"/>
          <a:ext cx="502666" cy="490499"/>
        </a:xfrm>
        <a:prstGeom prst="rect">
          <a:avLst/>
        </a:prstGeom>
      </xdr:spPr>
    </xdr:pic>
    <xdr:clientData/>
  </xdr:twoCellAnchor>
  <mc:AlternateContent xmlns:mc="http://schemas.openxmlformats.org/markup-compatibility/2006">
    <mc:Choice xmlns:a14="http://schemas.microsoft.com/office/drawing/2010/main" Requires="a14">
      <xdr:twoCellAnchor>
        <xdr:from>
          <xdr:col>41</xdr:col>
          <xdr:colOff>0</xdr:colOff>
          <xdr:row>0</xdr:row>
          <xdr:rowOff>161925</xdr:rowOff>
        </xdr:from>
        <xdr:to>
          <xdr:col>41</xdr:col>
          <xdr:colOff>323850</xdr:colOff>
          <xdr:row>2</xdr:row>
          <xdr:rowOff>19050</xdr:rowOff>
        </xdr:to>
        <xdr:sp macro="" textlink="">
          <xdr:nvSpPr>
            <xdr:cNvPr id="7169" name="Spinner 1" hidden="1">
              <a:extLst>
                <a:ext uri="{63B3BB69-23CF-44E3-9099-C40C66FF867C}">
                  <a14:compatExt spid="_x0000_s7169"/>
                </a:ext>
                <a:ext uri="{FF2B5EF4-FFF2-40B4-BE49-F238E27FC236}">
                  <a16:creationId xmlns:a16="http://schemas.microsoft.com/office/drawing/2014/main" id="{00000000-0008-0000-0000-0000011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42</xdr:col>
          <xdr:colOff>542925</xdr:colOff>
          <xdr:row>0</xdr:row>
          <xdr:rowOff>161925</xdr:rowOff>
        </xdr:from>
        <xdr:to>
          <xdr:col>43</xdr:col>
          <xdr:colOff>323850</xdr:colOff>
          <xdr:row>2</xdr:row>
          <xdr:rowOff>19050</xdr:rowOff>
        </xdr:to>
        <xdr:sp macro="" textlink="">
          <xdr:nvSpPr>
            <xdr:cNvPr id="7170" name="Spinner 2" hidden="1">
              <a:extLst>
                <a:ext uri="{63B3BB69-23CF-44E3-9099-C40C66FF867C}">
                  <a14:compatExt spid="_x0000_s7170"/>
                </a:ext>
                <a:ext uri="{FF2B5EF4-FFF2-40B4-BE49-F238E27FC236}">
                  <a16:creationId xmlns:a16="http://schemas.microsoft.com/office/drawing/2014/main" id="{00000000-0008-0000-0000-0000021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221181</xdr:colOff>
          <xdr:row>0</xdr:row>
          <xdr:rowOff>137033</xdr:rowOff>
        </xdr:from>
        <xdr:to>
          <xdr:col>4</xdr:col>
          <xdr:colOff>824753</xdr:colOff>
          <xdr:row>4</xdr:row>
          <xdr:rowOff>4449</xdr:rowOff>
        </xdr:to>
        <xdr:pic>
          <xdr:nvPicPr>
            <xdr:cNvPr id="4" name="Picture 3">
              <a:extLst>
                <a:ext uri="{FF2B5EF4-FFF2-40B4-BE49-F238E27FC236}">
                  <a16:creationId xmlns:a16="http://schemas.microsoft.com/office/drawing/2014/main" id="{00000000-0008-0000-0100-000004000000}"/>
                </a:ext>
              </a:extLst>
            </xdr:cNvPr>
            <xdr:cNvPicPr>
              <a:picLocks noChangeAspect="1" noChangeArrowheads="1"/>
              <a:extLst>
                <a:ext uri="{84589F7E-364E-4C9E-8A38-B11213B215E9}">
                  <a14:cameraTool cellRange="연결이미지!$D$2" spid="_x0000_s8183"/>
                </a:ext>
              </a:extLst>
            </xdr:cNvPicPr>
          </xdr:nvPicPr>
          <xdr:blipFill>
            <a:blip xmlns:r="http://schemas.openxmlformats.org/officeDocument/2006/relationships" r:embed="rId3"/>
            <a:srcRect/>
            <a:stretch>
              <a:fillRect/>
            </a:stretch>
          </xdr:blipFill>
          <xdr:spPr bwMode="auto">
            <a:xfrm>
              <a:off x="221181" y="137033"/>
              <a:ext cx="1365572" cy="939978"/>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4</xdr:col>
      <xdr:colOff>702660</xdr:colOff>
      <xdr:row>2</xdr:row>
      <xdr:rowOff>65287</xdr:rowOff>
    </xdr:from>
    <xdr:to>
      <xdr:col>8</xdr:col>
      <xdr:colOff>355819</xdr:colOff>
      <xdr:row>4</xdr:row>
      <xdr:rowOff>8945</xdr:rowOff>
    </xdr:to>
    <xdr:sp macro="" textlink="">
      <xdr:nvSpPr>
        <xdr:cNvPr id="12" name="TextBox 11">
          <a:extLst>
            <a:ext uri="{FF2B5EF4-FFF2-40B4-BE49-F238E27FC236}">
              <a16:creationId xmlns:a16="http://schemas.microsoft.com/office/drawing/2014/main" id="{00000000-0008-0000-0100-00000C000000}"/>
            </a:ext>
          </a:extLst>
        </xdr:cNvPr>
        <xdr:cNvSpPr txBox="1"/>
      </xdr:nvSpPr>
      <xdr:spPr>
        <a:xfrm>
          <a:off x="1464660" y="533373"/>
          <a:ext cx="621988" cy="55325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ko-KR" altLang="en-US" sz="2400" b="1">
              <a:solidFill>
                <a:schemeClr val="tx1">
                  <a:lumMod val="75000"/>
                  <a:lumOff val="25000"/>
                </a:schemeClr>
              </a:solidFill>
              <a:latin typeface="배달의민족 도현" panose="020B0600000101010101" pitchFamily="50" charset="-127"/>
              <a:ea typeface="배달의민족 도현" panose="020B0600000101010101" pitchFamily="50" charset="-127"/>
            </a:rPr>
            <a:t>월</a:t>
          </a:r>
        </a:p>
      </xdr:txBody>
    </xdr:sp>
    <xdr:clientData/>
  </xdr:twoCellAnchor>
  <xdr:twoCellAnchor>
    <xdr:from>
      <xdr:col>9</xdr:col>
      <xdr:colOff>17361</xdr:colOff>
      <xdr:row>1</xdr:row>
      <xdr:rowOff>74940</xdr:rowOff>
    </xdr:from>
    <xdr:to>
      <xdr:col>19</xdr:col>
      <xdr:colOff>357948</xdr:colOff>
      <xdr:row>2</xdr:row>
      <xdr:rowOff>71186</xdr:rowOff>
    </xdr:to>
    <xdr:sp macro="" textlink="설정!C11">
      <xdr:nvSpPr>
        <xdr:cNvPr id="11" name="사각형: 둥근 모서리 10">
          <a:extLst>
            <a:ext uri="{FF2B5EF4-FFF2-40B4-BE49-F238E27FC236}">
              <a16:creationId xmlns:a16="http://schemas.microsoft.com/office/drawing/2014/main" id="{00000000-0008-0000-0100-00000B000000}"/>
            </a:ext>
          </a:extLst>
        </xdr:cNvPr>
        <xdr:cNvSpPr/>
      </xdr:nvSpPr>
      <xdr:spPr>
        <a:xfrm>
          <a:off x="2140075" y="270883"/>
          <a:ext cx="3062016" cy="268389"/>
        </a:xfrm>
        <a:prstGeom prst="roundRect">
          <a:avLst/>
        </a:prstGeom>
        <a:solidFill>
          <a:schemeClr val="tx1">
            <a:lumMod val="85000"/>
            <a:lumOff val="1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fld id="{326E0F59-58F7-4C58-8A82-66BC78D2B666}" type="TxLink">
            <a:rPr lang="en-US" altLang="en-US" sz="1200" b="1" i="0" u="none" strike="noStrike">
              <a:solidFill>
                <a:schemeClr val="bg1"/>
              </a:solidFill>
              <a:latin typeface="나눔스퀘어 Bold" panose="020B0600000101010101" pitchFamily="50" charset="-127"/>
              <a:ea typeface="나눔스퀘어 Bold" panose="020B0600000101010101" pitchFamily="50" charset="-127"/>
            </a:rPr>
            <a:pPr algn="l"/>
            <a:t>오빠두엑셀 자동화 달력 - 내용을 입력하세요</a:t>
          </a:fld>
          <a:endParaRPr lang="ko-KR" altLang="en-US" sz="1200" b="1">
            <a:solidFill>
              <a:schemeClr val="bg1"/>
            </a:solidFill>
            <a:latin typeface="나눔스퀘어 Bold" panose="020B0600000101010101" pitchFamily="50" charset="-127"/>
            <a:ea typeface="나눔스퀘어 Bold" panose="020B0600000101010101" pitchFamily="50" charset="-127"/>
          </a:endParaRPr>
        </a:p>
      </xdr:txBody>
    </xdr:sp>
    <xdr:clientData/>
  </xdr:twoCellAnchor>
  <xdr:twoCellAnchor>
    <xdr:from>
      <xdr:col>9</xdr:col>
      <xdr:colOff>592390</xdr:colOff>
      <xdr:row>2</xdr:row>
      <xdr:rowOff>170136</xdr:rowOff>
    </xdr:from>
    <xdr:to>
      <xdr:col>13</xdr:col>
      <xdr:colOff>73949</xdr:colOff>
      <xdr:row>4</xdr:row>
      <xdr:rowOff>57060</xdr:rowOff>
    </xdr:to>
    <xdr:sp macro="" textlink="">
      <xdr:nvSpPr>
        <xdr:cNvPr id="21" name="TextBox 20">
          <a:extLst>
            <a:ext uri="{FF2B5EF4-FFF2-40B4-BE49-F238E27FC236}">
              <a16:creationId xmlns:a16="http://schemas.microsoft.com/office/drawing/2014/main" id="{00000000-0008-0000-0100-000015000000}"/>
            </a:ext>
          </a:extLst>
        </xdr:cNvPr>
        <xdr:cNvSpPr txBox="1"/>
      </xdr:nvSpPr>
      <xdr:spPr>
        <a:xfrm>
          <a:off x="2715104" y="638222"/>
          <a:ext cx="450388" cy="4965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ko-KR" altLang="en-US" sz="1600" b="1">
              <a:solidFill>
                <a:schemeClr val="tx1">
                  <a:lumMod val="75000"/>
                  <a:lumOff val="25000"/>
                </a:schemeClr>
              </a:solidFill>
              <a:latin typeface="배달의민족 도현" panose="020B0600000101010101" pitchFamily="50" charset="-127"/>
              <a:ea typeface="배달의민족 도현" panose="020B0600000101010101" pitchFamily="50" charset="-127"/>
            </a:rPr>
            <a:t>년</a:t>
          </a:r>
        </a:p>
      </xdr:txBody>
    </xdr:sp>
    <xdr:clientData/>
  </xdr:twoCellAnchor>
  <mc:AlternateContent xmlns:mc="http://schemas.openxmlformats.org/markup-compatibility/2006">
    <mc:Choice xmlns:a14="http://schemas.microsoft.com/office/drawing/2010/main" Requires="a14">
      <xdr:twoCellAnchor editAs="oneCell">
        <xdr:from>
          <xdr:col>8</xdr:col>
          <xdr:colOff>333701</xdr:colOff>
          <xdr:row>2</xdr:row>
          <xdr:rowOff>206083</xdr:rowOff>
        </xdr:from>
        <xdr:to>
          <xdr:col>9</xdr:col>
          <xdr:colOff>660274</xdr:colOff>
          <xdr:row>3</xdr:row>
          <xdr:rowOff>6200</xdr:rowOff>
        </xdr:to>
        <xdr:pic>
          <xdr:nvPicPr>
            <xdr:cNvPr id="20" name="그림 19">
              <a:extLst>
                <a:ext uri="{FF2B5EF4-FFF2-40B4-BE49-F238E27FC236}">
                  <a16:creationId xmlns:a16="http://schemas.microsoft.com/office/drawing/2014/main" id="{00000000-0008-0000-0100-000014000000}"/>
                </a:ext>
              </a:extLst>
            </xdr:cNvPr>
            <xdr:cNvPicPr>
              <a:picLocks noChangeAspect="1" noChangeArrowheads="1"/>
              <a:extLst>
                <a:ext uri="{84589F7E-364E-4C9E-8A38-B11213B215E9}">
                  <a14:cameraTool cellRange="연결이미지!$B$2" spid="_x0000_s8184"/>
                </a:ext>
              </a:extLst>
            </xdr:cNvPicPr>
          </xdr:nvPicPr>
          <xdr:blipFill>
            <a:blip xmlns:r="http://schemas.openxmlformats.org/officeDocument/2006/relationships" r:embed="rId4"/>
            <a:srcRect/>
            <a:stretch>
              <a:fillRect/>
            </a:stretch>
          </xdr:blipFill>
          <xdr:spPr bwMode="auto">
            <a:xfrm>
              <a:off x="2064530" y="674169"/>
              <a:ext cx="718458" cy="279088"/>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108858</xdr:colOff>
          <xdr:row>4</xdr:row>
          <xdr:rowOff>119740</xdr:rowOff>
        </xdr:from>
        <xdr:to>
          <xdr:col>37</xdr:col>
          <xdr:colOff>3058885</xdr:colOff>
          <xdr:row>15</xdr:row>
          <xdr:rowOff>177436</xdr:rowOff>
        </xdr:to>
        <xdr:pic>
          <xdr:nvPicPr>
            <xdr:cNvPr id="22" name="그림 21">
              <a:extLst>
                <a:ext uri="{FF2B5EF4-FFF2-40B4-BE49-F238E27FC236}">
                  <a16:creationId xmlns:a16="http://schemas.microsoft.com/office/drawing/2014/main" id="{00000000-0008-0000-0100-000016000000}"/>
                </a:ext>
              </a:extLst>
            </xdr:cNvPr>
            <xdr:cNvPicPr>
              <a:picLocks noChangeAspect="1" noChangeArrowheads="1"/>
              <a:extLst>
                <a:ext uri="{84589F7E-364E-4C9E-8A38-B11213B215E9}">
                  <a14:cameraTool cellRange="연결이미지!$I$5:$O$11" spid="_x0000_s8185"/>
                </a:ext>
              </a:extLst>
            </xdr:cNvPicPr>
          </xdr:nvPicPr>
          <xdr:blipFill>
            <a:blip xmlns:r="http://schemas.openxmlformats.org/officeDocument/2006/relationships" r:embed="rId5"/>
            <a:srcRect/>
            <a:stretch>
              <a:fillRect/>
            </a:stretch>
          </xdr:blipFill>
          <xdr:spPr bwMode="auto">
            <a:xfrm>
              <a:off x="10112829" y="1175654"/>
              <a:ext cx="2950027" cy="218041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170331</xdr:colOff>
          <xdr:row>20</xdr:row>
          <xdr:rowOff>12807</xdr:rowOff>
        </xdr:from>
        <xdr:to>
          <xdr:col>37</xdr:col>
          <xdr:colOff>2977993</xdr:colOff>
          <xdr:row>27</xdr:row>
          <xdr:rowOff>243327</xdr:rowOff>
        </xdr:to>
        <xdr:pic>
          <xdr:nvPicPr>
            <xdr:cNvPr id="26" name="그림 25">
              <a:extLst>
                <a:ext uri="{FF2B5EF4-FFF2-40B4-BE49-F238E27FC236}">
                  <a16:creationId xmlns:a16="http://schemas.microsoft.com/office/drawing/2014/main" id="{00000000-0008-0000-0100-00001A000000}"/>
                </a:ext>
              </a:extLst>
            </xdr:cNvPr>
            <xdr:cNvPicPr>
              <a:picLocks noChangeAspect="1" noChangeArrowheads="1"/>
              <a:extLst>
                <a:ext uri="{84589F7E-364E-4C9E-8A38-B11213B215E9}">
                  <a14:cameraTool cellRange="연결이미지!$T$5:$U$9" spid="_x0000_s8186"/>
                </a:ext>
              </a:extLst>
            </xdr:cNvPicPr>
          </xdr:nvPicPr>
          <xdr:blipFill>
            <a:blip xmlns:r="http://schemas.openxmlformats.org/officeDocument/2006/relationships" r:embed="rId6"/>
            <a:srcRect/>
            <a:stretch>
              <a:fillRect/>
            </a:stretch>
          </xdr:blipFill>
          <xdr:spPr bwMode="auto">
            <a:xfrm>
              <a:off x="10174302" y="3920778"/>
              <a:ext cx="2807662" cy="1384406"/>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174171</xdr:colOff>
          <xdr:row>31</xdr:row>
          <xdr:rowOff>43544</xdr:rowOff>
        </xdr:from>
        <xdr:to>
          <xdr:col>37</xdr:col>
          <xdr:colOff>2963054</xdr:colOff>
          <xdr:row>45</xdr:row>
          <xdr:rowOff>130629</xdr:rowOff>
        </xdr:to>
        <xdr:pic>
          <xdr:nvPicPr>
            <xdr:cNvPr id="29" name="그림 28">
              <a:extLst>
                <a:ext uri="{FF2B5EF4-FFF2-40B4-BE49-F238E27FC236}">
                  <a16:creationId xmlns:a16="http://schemas.microsoft.com/office/drawing/2014/main" id="{00000000-0008-0000-0100-00001D000000}"/>
                </a:ext>
              </a:extLst>
            </xdr:cNvPr>
            <xdr:cNvPicPr>
              <a:picLocks noChangeAspect="1" noChangeArrowheads="1"/>
              <a:extLst>
                <a:ext uri="{84589F7E-364E-4C9E-8A38-B11213B215E9}">
                  <a14:cameraTool cellRange="연결이미지!$T$18:$U$28" spid="_x0000_s8187"/>
                </a:ext>
              </a:extLst>
            </xdr:cNvPicPr>
          </xdr:nvPicPr>
          <xdr:blipFill>
            <a:blip xmlns:r="http://schemas.openxmlformats.org/officeDocument/2006/relationships" r:embed="rId7"/>
            <a:srcRect/>
            <a:stretch>
              <a:fillRect/>
            </a:stretch>
          </xdr:blipFill>
          <xdr:spPr bwMode="auto">
            <a:xfrm>
              <a:off x="10178142" y="5791201"/>
              <a:ext cx="2788883" cy="2394857"/>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206830</xdr:colOff>
          <xdr:row>1</xdr:row>
          <xdr:rowOff>180685</xdr:rowOff>
        </xdr:from>
        <xdr:to>
          <xdr:col>36</xdr:col>
          <xdr:colOff>87089</xdr:colOff>
          <xdr:row>3</xdr:row>
          <xdr:rowOff>54428</xdr:rowOff>
        </xdr:to>
        <xdr:pic>
          <xdr:nvPicPr>
            <xdr:cNvPr id="30" name="그림 29">
              <a:extLst>
                <a:ext uri="{FF2B5EF4-FFF2-40B4-BE49-F238E27FC236}">
                  <a16:creationId xmlns:a16="http://schemas.microsoft.com/office/drawing/2014/main" id="{00000000-0008-0000-0100-00001E000000}"/>
                </a:ext>
              </a:extLst>
            </xdr:cNvPr>
            <xdr:cNvPicPr>
              <a:picLocks noChangeAspect="1" noChangeArrowheads="1"/>
              <a:extLst>
                <a:ext uri="{84589F7E-364E-4C9E-8A38-B11213B215E9}">
                  <a14:cameraTool cellRange="설정!$C$2" spid="_x0000_s8188"/>
                </a:ext>
              </a:extLst>
            </xdr:cNvPicPr>
          </xdr:nvPicPr>
          <xdr:blipFill>
            <a:blip xmlns:r="http://schemas.openxmlformats.org/officeDocument/2006/relationships" r:embed="rId8"/>
            <a:srcRect/>
            <a:stretch>
              <a:fillRect/>
            </a:stretch>
          </xdr:blipFill>
          <xdr:spPr bwMode="auto">
            <a:xfrm>
              <a:off x="7380516" y="376628"/>
              <a:ext cx="2514602" cy="624857"/>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39</xdr:col>
      <xdr:colOff>484094</xdr:colOff>
      <xdr:row>2</xdr:row>
      <xdr:rowOff>197220</xdr:rowOff>
    </xdr:from>
    <xdr:to>
      <xdr:col>43</xdr:col>
      <xdr:colOff>340659</xdr:colOff>
      <xdr:row>3</xdr:row>
      <xdr:rowOff>35855</xdr:rowOff>
    </xdr:to>
    <xdr:sp macro="" textlink="">
      <xdr:nvSpPr>
        <xdr:cNvPr id="3" name="TextBox 2">
          <a:hlinkClick xmlns:r="http://schemas.openxmlformats.org/officeDocument/2006/relationships" r:id="rId9"/>
          <a:extLst>
            <a:ext uri="{FF2B5EF4-FFF2-40B4-BE49-F238E27FC236}">
              <a16:creationId xmlns:a16="http://schemas.microsoft.com/office/drawing/2014/main" id="{00000000-0008-0000-0100-000003000000}"/>
            </a:ext>
          </a:extLst>
        </xdr:cNvPr>
        <xdr:cNvSpPr txBox="1"/>
      </xdr:nvSpPr>
      <xdr:spPr>
        <a:xfrm>
          <a:off x="13742894" y="672349"/>
          <a:ext cx="2501153" cy="322730"/>
        </a:xfrm>
        <a:prstGeom prst="rect">
          <a:avLst/>
        </a:prstGeom>
        <a:solidFill>
          <a:schemeClr val="tx1">
            <a:lumMod val="75000"/>
            <a:lumOff val="2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ko-KR" altLang="en-US" sz="1100" b="1">
              <a:solidFill>
                <a:schemeClr val="bg1"/>
              </a:solidFill>
            </a:rPr>
            <a:t>공휴일 추가</a:t>
          </a:r>
        </a:p>
      </xdr:txBody>
    </xdr:sp>
    <xdr:clientData/>
  </xdr:twoCellAnchor>
  <xdr:twoCellAnchor>
    <xdr:from>
      <xdr:col>39</xdr:col>
      <xdr:colOff>484094</xdr:colOff>
      <xdr:row>4</xdr:row>
      <xdr:rowOff>40338</xdr:rowOff>
    </xdr:from>
    <xdr:to>
      <xdr:col>43</xdr:col>
      <xdr:colOff>340659</xdr:colOff>
      <xdr:row>5</xdr:row>
      <xdr:rowOff>76197</xdr:rowOff>
    </xdr:to>
    <xdr:sp macro="" textlink="">
      <xdr:nvSpPr>
        <xdr:cNvPr id="19" name="TextBox 18">
          <a:hlinkClick xmlns:r="http://schemas.openxmlformats.org/officeDocument/2006/relationships" r:id="rId10"/>
          <a:extLst>
            <a:ext uri="{FF2B5EF4-FFF2-40B4-BE49-F238E27FC236}">
              <a16:creationId xmlns:a16="http://schemas.microsoft.com/office/drawing/2014/main" id="{00000000-0008-0000-0100-000013000000}"/>
            </a:ext>
          </a:extLst>
        </xdr:cNvPr>
        <xdr:cNvSpPr txBox="1"/>
      </xdr:nvSpPr>
      <xdr:spPr>
        <a:xfrm>
          <a:off x="13742894" y="1125067"/>
          <a:ext cx="2501153" cy="322730"/>
        </a:xfrm>
        <a:prstGeom prst="rect">
          <a:avLst/>
        </a:prstGeom>
        <a:solidFill>
          <a:schemeClr val="tx1">
            <a:lumMod val="75000"/>
            <a:lumOff val="2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ko-KR" altLang="en-US" sz="1100" b="1">
              <a:solidFill>
                <a:schemeClr val="bg1"/>
              </a:solidFill>
            </a:rPr>
            <a:t>일정 추가</a:t>
          </a:r>
        </a:p>
      </xdr:txBody>
    </xdr:sp>
    <xdr:clientData/>
  </xdr:twoCellAnchor>
  <xdr:twoCellAnchor>
    <xdr:from>
      <xdr:col>39</xdr:col>
      <xdr:colOff>484094</xdr:colOff>
      <xdr:row>5</xdr:row>
      <xdr:rowOff>206184</xdr:rowOff>
    </xdr:from>
    <xdr:to>
      <xdr:col>43</xdr:col>
      <xdr:colOff>340659</xdr:colOff>
      <xdr:row>6</xdr:row>
      <xdr:rowOff>295832</xdr:rowOff>
    </xdr:to>
    <xdr:sp macro="" textlink="">
      <xdr:nvSpPr>
        <xdr:cNvPr id="23" name="TextBox 22">
          <a:hlinkClick xmlns:r="http://schemas.openxmlformats.org/officeDocument/2006/relationships" r:id="rId11"/>
          <a:extLst>
            <a:ext uri="{FF2B5EF4-FFF2-40B4-BE49-F238E27FC236}">
              <a16:creationId xmlns:a16="http://schemas.microsoft.com/office/drawing/2014/main" id="{00000000-0008-0000-0100-000017000000}"/>
            </a:ext>
          </a:extLst>
        </xdr:cNvPr>
        <xdr:cNvSpPr txBox="1"/>
      </xdr:nvSpPr>
      <xdr:spPr>
        <a:xfrm>
          <a:off x="13742894" y="1577784"/>
          <a:ext cx="2501153" cy="322730"/>
        </a:xfrm>
        <a:prstGeom prst="rect">
          <a:avLst/>
        </a:prstGeom>
        <a:solidFill>
          <a:schemeClr val="tx1">
            <a:lumMod val="75000"/>
            <a:lumOff val="2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ko-KR" altLang="en-US" sz="1100" b="1">
              <a:solidFill>
                <a:schemeClr val="bg1"/>
              </a:solidFill>
            </a:rPr>
            <a:t>메모 추가</a:t>
          </a:r>
        </a:p>
      </xdr:txBody>
    </xdr:sp>
    <xdr:clientData/>
  </xdr:twoCellAnchor>
  <xdr:twoCellAnchor>
    <xdr:from>
      <xdr:col>39</xdr:col>
      <xdr:colOff>484094</xdr:colOff>
      <xdr:row>7</xdr:row>
      <xdr:rowOff>44820</xdr:rowOff>
    </xdr:from>
    <xdr:to>
      <xdr:col>43</xdr:col>
      <xdr:colOff>340659</xdr:colOff>
      <xdr:row>10</xdr:row>
      <xdr:rowOff>98609</xdr:rowOff>
    </xdr:to>
    <xdr:sp macro="" textlink="">
      <xdr:nvSpPr>
        <xdr:cNvPr id="24" name="TextBox 23">
          <a:hlinkClick xmlns:r="http://schemas.openxmlformats.org/officeDocument/2006/relationships" r:id="rId12"/>
          <a:extLst>
            <a:ext uri="{FF2B5EF4-FFF2-40B4-BE49-F238E27FC236}">
              <a16:creationId xmlns:a16="http://schemas.microsoft.com/office/drawing/2014/main" id="{00000000-0008-0000-0100-000018000000}"/>
            </a:ext>
          </a:extLst>
        </xdr:cNvPr>
        <xdr:cNvSpPr txBox="1"/>
      </xdr:nvSpPr>
      <xdr:spPr>
        <a:xfrm>
          <a:off x="13742894" y="2052914"/>
          <a:ext cx="2501153" cy="322730"/>
        </a:xfrm>
        <a:prstGeom prst="rect">
          <a:avLst/>
        </a:prstGeom>
        <a:solidFill>
          <a:schemeClr val="tx1">
            <a:lumMod val="75000"/>
            <a:lumOff val="2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ko-KR" altLang="en-US" sz="1100" b="1">
              <a:solidFill>
                <a:schemeClr val="bg1"/>
              </a:solidFill>
            </a:rPr>
            <a:t>주간 반복 일정 추가</a:t>
          </a:r>
        </a:p>
      </xdr:txBody>
    </xdr:sp>
    <xdr:clientData/>
  </xdr:twoCellAnchor>
  <xdr:twoCellAnchor>
    <xdr:from>
      <xdr:col>37</xdr:col>
      <xdr:colOff>87672</xdr:colOff>
      <xdr:row>17</xdr:row>
      <xdr:rowOff>168166</xdr:rowOff>
    </xdr:from>
    <xdr:to>
      <xdr:col>37</xdr:col>
      <xdr:colOff>1092926</xdr:colOff>
      <xdr:row>19</xdr:row>
      <xdr:rowOff>142147</xdr:rowOff>
    </xdr:to>
    <xdr:sp macro="" textlink="연결이미지!B10">
      <xdr:nvSpPr>
        <xdr:cNvPr id="5" name="사각형: 둥근 모서리 4">
          <a:extLst>
            <a:ext uri="{FF2B5EF4-FFF2-40B4-BE49-F238E27FC236}">
              <a16:creationId xmlns:a16="http://schemas.microsoft.com/office/drawing/2014/main" id="{00000000-0008-0000-0100-000005000000}"/>
            </a:ext>
          </a:extLst>
        </xdr:cNvPr>
        <xdr:cNvSpPr/>
      </xdr:nvSpPr>
      <xdr:spPr>
        <a:xfrm>
          <a:off x="10072049" y="3612406"/>
          <a:ext cx="1005254" cy="213467"/>
        </a:xfrm>
        <a:prstGeom prst="roundRect">
          <a:avLst/>
        </a:prstGeom>
        <a:solidFill>
          <a:schemeClr val="bg1"/>
        </a:solidFill>
        <a:ln w="9525">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ctr"/>
          <a:fld id="{3FAB367F-2326-473A-ABE7-183EF0B1C0DA}" type="TxLink">
            <a:rPr lang="ko-KR" altLang="en-US" sz="900" b="0" i="0" u="none" strike="noStrike">
              <a:solidFill>
                <a:srgbClr val="000000"/>
              </a:solidFill>
              <a:latin typeface="나눔스퀘어 Bold"/>
              <a:ea typeface="나눔스퀘어 Bold"/>
            </a:rPr>
            <a:pPr algn="ctr"/>
            <a:t>8월 공휴일</a:t>
          </a:fld>
          <a:endParaRPr lang="ko-KR" altLang="en-US" sz="600" b="1">
            <a:solidFill>
              <a:schemeClr val="tx1"/>
            </a:solidFill>
            <a:latin typeface="나눔스퀘어 Bold" panose="020B0600000101010101" pitchFamily="50" charset="-127"/>
            <a:ea typeface="나눔스퀘어 Bold" panose="020B0600000101010101" pitchFamily="50" charset="-127"/>
          </a:endParaRPr>
        </a:p>
      </xdr:txBody>
    </xdr:sp>
    <xdr:clientData/>
  </xdr:twoCellAnchor>
  <xdr:twoCellAnchor>
    <xdr:from>
      <xdr:col>37</xdr:col>
      <xdr:colOff>96204</xdr:colOff>
      <xdr:row>29</xdr:row>
      <xdr:rowOff>25718</xdr:rowOff>
    </xdr:from>
    <xdr:to>
      <xdr:col>37</xdr:col>
      <xdr:colOff>1101458</xdr:colOff>
      <xdr:row>31</xdr:row>
      <xdr:rowOff>8408</xdr:rowOff>
    </xdr:to>
    <xdr:sp macro="" textlink="연결이미지!B11">
      <xdr:nvSpPr>
        <xdr:cNvPr id="27" name="사각형: 둥근 모서리 26">
          <a:extLst>
            <a:ext uri="{FF2B5EF4-FFF2-40B4-BE49-F238E27FC236}">
              <a16:creationId xmlns:a16="http://schemas.microsoft.com/office/drawing/2014/main" id="{00000000-0008-0000-0100-00001B000000}"/>
            </a:ext>
          </a:extLst>
        </xdr:cNvPr>
        <xdr:cNvSpPr/>
      </xdr:nvSpPr>
      <xdr:spPr>
        <a:xfrm>
          <a:off x="10035542" y="5526406"/>
          <a:ext cx="1005254" cy="211290"/>
        </a:xfrm>
        <a:prstGeom prst="roundRect">
          <a:avLst/>
        </a:prstGeom>
        <a:solidFill>
          <a:schemeClr val="bg1"/>
        </a:solidFill>
        <a:ln w="9525">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ctr"/>
          <a:fld id="{014D2EE9-BC21-4C7F-8194-1A36CCD321C1}" type="TxLink">
            <a:rPr lang="en-US" altLang="en-US" sz="900" b="0" i="0" u="none" strike="noStrike">
              <a:solidFill>
                <a:srgbClr val="000000"/>
              </a:solidFill>
              <a:latin typeface="나눔스퀘어 Bold" panose="020B0600000101010101" pitchFamily="50" charset="-127"/>
              <a:ea typeface="나눔스퀘어 Bold" panose="020B0600000101010101" pitchFamily="50" charset="-127"/>
            </a:rPr>
            <a:pPr algn="ctr"/>
            <a:t>8월 일정</a:t>
          </a:fld>
          <a:endParaRPr lang="ko-KR" altLang="en-US" sz="600" b="1">
            <a:solidFill>
              <a:schemeClr val="tx1"/>
            </a:solidFill>
            <a:latin typeface="나눔스퀘어 Bold" panose="020B0600000101010101" pitchFamily="50" charset="-127"/>
            <a:ea typeface="나눔스퀘어 Bold" panose="020B0600000101010101" pitchFamily="50" charset="-127"/>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0</xdr:colOff>
      <xdr:row>16</xdr:row>
      <xdr:rowOff>1</xdr:rowOff>
    </xdr:from>
    <xdr:to>
      <xdr:col>2</xdr:col>
      <xdr:colOff>1237130</xdr:colOff>
      <xdr:row>16</xdr:row>
      <xdr:rowOff>215153</xdr:rowOff>
    </xdr:to>
    <xdr:sp macro="" textlink="">
      <xdr:nvSpPr>
        <xdr:cNvPr id="6" name="TextBox 5">
          <a:extLst>
            <a:ext uri="{FF2B5EF4-FFF2-40B4-BE49-F238E27FC236}">
              <a16:creationId xmlns:a16="http://schemas.microsoft.com/office/drawing/2014/main" id="{00000000-0008-0000-0200-000006000000}"/>
            </a:ext>
          </a:extLst>
        </xdr:cNvPr>
        <xdr:cNvSpPr txBox="1"/>
      </xdr:nvSpPr>
      <xdr:spPr>
        <a:xfrm>
          <a:off x="1147482" y="3702425"/>
          <a:ext cx="1237130" cy="2151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lvl="0" algn="ctr"/>
          <a:r>
            <a:rPr lang="ko-KR" altLang="en-US" sz="1100" b="1">
              <a:solidFill>
                <a:schemeClr val="bg1"/>
              </a:solidFill>
            </a:rPr>
            <a:t>휴일명</a:t>
          </a:r>
        </a:p>
      </xdr:txBody>
    </xdr:sp>
    <xdr:clientData/>
  </xdr:twoCellAnchor>
  <xdr:twoCellAnchor>
    <xdr:from>
      <xdr:col>2</xdr:col>
      <xdr:colOff>0</xdr:colOff>
      <xdr:row>0</xdr:row>
      <xdr:rowOff>0</xdr:rowOff>
    </xdr:from>
    <xdr:to>
      <xdr:col>2</xdr:col>
      <xdr:colOff>1228165</xdr:colOff>
      <xdr:row>1</xdr:row>
      <xdr:rowOff>0</xdr:rowOff>
    </xdr:to>
    <xdr:sp macro="" textlink="">
      <xdr:nvSpPr>
        <xdr:cNvPr id="7" name="TextBox 6">
          <a:extLst>
            <a:ext uri="{FF2B5EF4-FFF2-40B4-BE49-F238E27FC236}">
              <a16:creationId xmlns:a16="http://schemas.microsoft.com/office/drawing/2014/main" id="{00000000-0008-0000-0200-000007000000}"/>
            </a:ext>
          </a:extLst>
        </xdr:cNvPr>
        <xdr:cNvSpPr txBox="1"/>
      </xdr:nvSpPr>
      <xdr:spPr>
        <a:xfrm>
          <a:off x="1147482" y="0"/>
          <a:ext cx="1228165" cy="3406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lvl="0" algn="ctr"/>
          <a:r>
            <a:rPr lang="ko-KR" altLang="en-US" sz="1100" b="1">
              <a:solidFill>
                <a:schemeClr val="bg1"/>
              </a:solidFill>
            </a:rPr>
            <a:t>휴일명</a:t>
          </a:r>
        </a:p>
      </xdr:txBody>
    </xdr:sp>
    <xdr:clientData/>
  </xdr:twoCellAnchor>
  <xdr:twoCellAnchor>
    <xdr:from>
      <xdr:col>1</xdr:col>
      <xdr:colOff>36787</xdr:colOff>
      <xdr:row>0</xdr:row>
      <xdr:rowOff>10510</xdr:rowOff>
    </xdr:from>
    <xdr:to>
      <xdr:col>1</xdr:col>
      <xdr:colOff>967740</xdr:colOff>
      <xdr:row>1</xdr:row>
      <xdr:rowOff>7619</xdr:rowOff>
    </xdr:to>
    <xdr:sp macro="" textlink="">
      <xdr:nvSpPr>
        <xdr:cNvPr id="10" name="TextBox 9">
          <a:extLst>
            <a:ext uri="{FF2B5EF4-FFF2-40B4-BE49-F238E27FC236}">
              <a16:creationId xmlns:a16="http://schemas.microsoft.com/office/drawing/2014/main" id="{00000000-0008-0000-0200-00000A000000}"/>
            </a:ext>
          </a:extLst>
        </xdr:cNvPr>
        <xdr:cNvSpPr txBox="1"/>
      </xdr:nvSpPr>
      <xdr:spPr>
        <a:xfrm>
          <a:off x="36787" y="10510"/>
          <a:ext cx="930953" cy="21808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lvl="0" algn="ctr"/>
          <a:r>
            <a:rPr lang="ko-KR" altLang="en-US" sz="1100" b="1">
              <a:solidFill>
                <a:schemeClr val="bg1"/>
              </a:solidFill>
            </a:rPr>
            <a:t>공휴일</a:t>
          </a:r>
        </a:p>
      </xdr:txBody>
    </xdr:sp>
    <xdr:clientData/>
  </xdr:twoCellAnchor>
  <xdr:twoCellAnchor>
    <xdr:from>
      <xdr:col>1</xdr:col>
      <xdr:colOff>78829</xdr:colOff>
      <xdr:row>16</xdr:row>
      <xdr:rowOff>0</xdr:rowOff>
    </xdr:from>
    <xdr:to>
      <xdr:col>1</xdr:col>
      <xdr:colOff>952501</xdr:colOff>
      <xdr:row>17</xdr:row>
      <xdr:rowOff>0</xdr:rowOff>
    </xdr:to>
    <xdr:sp macro="" textlink="">
      <xdr:nvSpPr>
        <xdr:cNvPr id="11" name="TextBox 10">
          <a:extLst>
            <a:ext uri="{FF2B5EF4-FFF2-40B4-BE49-F238E27FC236}">
              <a16:creationId xmlns:a16="http://schemas.microsoft.com/office/drawing/2014/main" id="{00000000-0008-0000-0200-00000B000000}"/>
            </a:ext>
          </a:extLst>
        </xdr:cNvPr>
        <xdr:cNvSpPr txBox="1"/>
      </xdr:nvSpPr>
      <xdr:spPr>
        <a:xfrm>
          <a:off x="78829" y="3535680"/>
          <a:ext cx="873672" cy="22098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lvl="0" algn="ctr"/>
          <a:r>
            <a:rPr lang="ko-KR" altLang="en-US" sz="1100" b="1">
              <a:solidFill>
                <a:schemeClr val="bg1"/>
              </a:solidFill>
            </a:rPr>
            <a:t>공휴일</a:t>
          </a:r>
        </a:p>
      </xdr:txBody>
    </xdr:sp>
    <xdr:clientData/>
  </xdr:twoCellAnchor>
  <xdr:twoCellAnchor>
    <xdr:from>
      <xdr:col>3</xdr:col>
      <xdr:colOff>605956</xdr:colOff>
      <xdr:row>0</xdr:row>
      <xdr:rowOff>33857</xdr:rowOff>
    </xdr:from>
    <xdr:to>
      <xdr:col>4</xdr:col>
      <xdr:colOff>1338262</xdr:colOff>
      <xdr:row>0</xdr:row>
      <xdr:rowOff>319636</xdr:rowOff>
    </xdr:to>
    <xdr:grpSp>
      <xdr:nvGrpSpPr>
        <xdr:cNvPr id="8" name="그룹 7">
          <a:hlinkClick xmlns:r="http://schemas.openxmlformats.org/officeDocument/2006/relationships" r:id="rId1"/>
          <a:extLst>
            <a:ext uri="{FF2B5EF4-FFF2-40B4-BE49-F238E27FC236}">
              <a16:creationId xmlns:a16="http://schemas.microsoft.com/office/drawing/2014/main" id="{00000000-0008-0000-0200-000008000000}"/>
            </a:ext>
          </a:extLst>
        </xdr:cNvPr>
        <xdr:cNvGrpSpPr/>
      </xdr:nvGrpSpPr>
      <xdr:grpSpPr>
        <a:xfrm>
          <a:off x="3149131" y="33857"/>
          <a:ext cx="1665756" cy="285779"/>
          <a:chOff x="11013237" y="3202206"/>
          <a:chExt cx="2010875" cy="340660"/>
        </a:xfrm>
      </xdr:grpSpPr>
      <xdr:sp macro="" textlink="">
        <xdr:nvSpPr>
          <xdr:cNvPr id="2" name="TextBox 1">
            <a:extLst>
              <a:ext uri="{FF2B5EF4-FFF2-40B4-BE49-F238E27FC236}">
                <a16:creationId xmlns:a16="http://schemas.microsoft.com/office/drawing/2014/main" id="{00000000-0008-0000-0200-000002000000}"/>
              </a:ext>
            </a:extLst>
          </xdr:cNvPr>
          <xdr:cNvSpPr txBox="1"/>
        </xdr:nvSpPr>
        <xdr:spPr>
          <a:xfrm>
            <a:off x="11252476" y="3215950"/>
            <a:ext cx="1771636" cy="28687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b="1">
                <a:solidFill>
                  <a:srgbClr val="0066CC"/>
                </a:solidFill>
              </a:rPr>
              <a:t>달력으로 돌아가기</a:t>
            </a:r>
          </a:p>
        </xdr:txBody>
      </xdr:sp>
      <xdr:pic>
        <xdr:nvPicPr>
          <xdr:cNvPr id="5" name="그래픽 4" descr="오른쪽 화살표가 있는 원 ">
            <a:extLst>
              <a:ext uri="{FF2B5EF4-FFF2-40B4-BE49-F238E27FC236}">
                <a16:creationId xmlns:a16="http://schemas.microsoft.com/office/drawing/2014/main" id="{00000000-0008-0000-0200-000005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11013237" y="3202206"/>
            <a:ext cx="340659" cy="340660"/>
          </a:xfrm>
          <a:prstGeom prst="rect">
            <a:avLst/>
          </a:prstGeom>
        </xdr:spPr>
      </xdr:pic>
    </xdr:grpSp>
    <xdr:clientData/>
  </xdr:twoCellAnchor>
  <xdr:twoCellAnchor>
    <xdr:from>
      <xdr:col>14</xdr:col>
      <xdr:colOff>304800</xdr:colOff>
      <xdr:row>0</xdr:row>
      <xdr:rowOff>39756</xdr:rowOff>
    </xdr:from>
    <xdr:to>
      <xdr:col>14</xdr:col>
      <xdr:colOff>1928191</xdr:colOff>
      <xdr:row>0</xdr:row>
      <xdr:rowOff>325535</xdr:rowOff>
    </xdr:to>
    <xdr:grpSp>
      <xdr:nvGrpSpPr>
        <xdr:cNvPr id="16" name="그룹 15">
          <a:hlinkClick xmlns:r="http://schemas.openxmlformats.org/officeDocument/2006/relationships" r:id="rId1"/>
          <a:extLst>
            <a:ext uri="{FF2B5EF4-FFF2-40B4-BE49-F238E27FC236}">
              <a16:creationId xmlns:a16="http://schemas.microsoft.com/office/drawing/2014/main" id="{00000000-0008-0000-0200-000010000000}"/>
            </a:ext>
          </a:extLst>
        </xdr:cNvPr>
        <xdr:cNvGrpSpPr/>
      </xdr:nvGrpSpPr>
      <xdr:grpSpPr>
        <a:xfrm>
          <a:off x="10039350" y="39756"/>
          <a:ext cx="1623391" cy="285779"/>
          <a:chOff x="11013237" y="3202206"/>
          <a:chExt cx="1958758" cy="340660"/>
        </a:xfrm>
      </xdr:grpSpPr>
      <xdr:sp macro="" textlink="">
        <xdr:nvSpPr>
          <xdr:cNvPr id="17" name="TextBox 16">
            <a:extLst>
              <a:ext uri="{FF2B5EF4-FFF2-40B4-BE49-F238E27FC236}">
                <a16:creationId xmlns:a16="http://schemas.microsoft.com/office/drawing/2014/main" id="{00000000-0008-0000-0200-000011000000}"/>
              </a:ext>
            </a:extLst>
          </xdr:cNvPr>
          <xdr:cNvSpPr txBox="1"/>
        </xdr:nvSpPr>
        <xdr:spPr>
          <a:xfrm>
            <a:off x="11252476" y="3215950"/>
            <a:ext cx="1719519" cy="28687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b="1">
                <a:solidFill>
                  <a:srgbClr val="0066CC"/>
                </a:solidFill>
              </a:rPr>
              <a:t>달력으로 돌아가기</a:t>
            </a:r>
          </a:p>
        </xdr:txBody>
      </xdr:sp>
      <xdr:pic>
        <xdr:nvPicPr>
          <xdr:cNvPr id="18" name="그래픽 17" descr="오른쪽 화살표가 있는 원 ">
            <a:extLst>
              <a:ext uri="{FF2B5EF4-FFF2-40B4-BE49-F238E27FC236}">
                <a16:creationId xmlns:a16="http://schemas.microsoft.com/office/drawing/2014/main" id="{00000000-0008-0000-0200-00001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11013237" y="3202206"/>
            <a:ext cx="340659" cy="340660"/>
          </a:xfrm>
          <a:prstGeom prst="rect">
            <a:avLst/>
          </a:prstGeom>
        </xdr:spPr>
      </xdr:pic>
    </xdr:grpSp>
    <xdr:clientData/>
  </xdr:twoCellAnchor>
  <xdr:twoCellAnchor>
    <xdr:from>
      <xdr:col>24</xdr:col>
      <xdr:colOff>192156</xdr:colOff>
      <xdr:row>0</xdr:row>
      <xdr:rowOff>26506</xdr:rowOff>
    </xdr:from>
    <xdr:to>
      <xdr:col>24</xdr:col>
      <xdr:colOff>1815547</xdr:colOff>
      <xdr:row>0</xdr:row>
      <xdr:rowOff>312285</xdr:rowOff>
    </xdr:to>
    <xdr:grpSp>
      <xdr:nvGrpSpPr>
        <xdr:cNvPr id="19" name="그룹 18">
          <a:hlinkClick xmlns:r="http://schemas.openxmlformats.org/officeDocument/2006/relationships" r:id="rId1"/>
          <a:extLst>
            <a:ext uri="{FF2B5EF4-FFF2-40B4-BE49-F238E27FC236}">
              <a16:creationId xmlns:a16="http://schemas.microsoft.com/office/drawing/2014/main" id="{00000000-0008-0000-0200-000013000000}"/>
            </a:ext>
          </a:extLst>
        </xdr:cNvPr>
        <xdr:cNvGrpSpPr/>
      </xdr:nvGrpSpPr>
      <xdr:grpSpPr>
        <a:xfrm>
          <a:off x="17775306" y="26506"/>
          <a:ext cx="1623391" cy="285779"/>
          <a:chOff x="11013237" y="3202206"/>
          <a:chExt cx="1958758" cy="340660"/>
        </a:xfrm>
      </xdr:grpSpPr>
      <xdr:sp macro="" textlink="">
        <xdr:nvSpPr>
          <xdr:cNvPr id="20" name="TextBox 19">
            <a:extLst>
              <a:ext uri="{FF2B5EF4-FFF2-40B4-BE49-F238E27FC236}">
                <a16:creationId xmlns:a16="http://schemas.microsoft.com/office/drawing/2014/main" id="{00000000-0008-0000-0200-000014000000}"/>
              </a:ext>
            </a:extLst>
          </xdr:cNvPr>
          <xdr:cNvSpPr txBox="1"/>
        </xdr:nvSpPr>
        <xdr:spPr>
          <a:xfrm>
            <a:off x="11252476" y="3215950"/>
            <a:ext cx="1719519" cy="28687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b="1">
                <a:solidFill>
                  <a:srgbClr val="0066CC"/>
                </a:solidFill>
              </a:rPr>
              <a:t>달력으로 돌아가기</a:t>
            </a:r>
          </a:p>
        </xdr:txBody>
      </xdr:sp>
      <xdr:pic>
        <xdr:nvPicPr>
          <xdr:cNvPr id="21" name="그래픽 20" descr="오른쪽 화살표가 있는 원 ">
            <a:extLst>
              <a:ext uri="{FF2B5EF4-FFF2-40B4-BE49-F238E27FC236}">
                <a16:creationId xmlns:a16="http://schemas.microsoft.com/office/drawing/2014/main" id="{00000000-0008-0000-0200-000015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11013237" y="3202206"/>
            <a:ext cx="340659" cy="340660"/>
          </a:xfrm>
          <a:prstGeom prst="rect">
            <a:avLst/>
          </a:prstGeom>
        </xdr:spPr>
      </xdr:pic>
    </xdr:grp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1038684</xdr:colOff>
      <xdr:row>0</xdr:row>
      <xdr:rowOff>178677</xdr:rowOff>
    </xdr:from>
    <xdr:to>
      <xdr:col>5</xdr:col>
      <xdr:colOff>53339</xdr:colOff>
      <xdr:row>2</xdr:row>
      <xdr:rowOff>38100</xdr:rowOff>
    </xdr:to>
    <xdr:sp macro="" textlink="">
      <xdr:nvSpPr>
        <xdr:cNvPr id="3" name="직사각형 2">
          <a:extLst>
            <a:ext uri="{FF2B5EF4-FFF2-40B4-BE49-F238E27FC236}">
              <a16:creationId xmlns:a16="http://schemas.microsoft.com/office/drawing/2014/main" id="{00000000-0008-0000-0300-000003000000}"/>
            </a:ext>
          </a:extLst>
        </xdr:cNvPr>
        <xdr:cNvSpPr/>
      </xdr:nvSpPr>
      <xdr:spPr>
        <a:xfrm>
          <a:off x="1709244" y="178677"/>
          <a:ext cx="2504615" cy="636663"/>
        </a:xfrm>
        <a:prstGeom prst="rect">
          <a:avLst/>
        </a:prstGeom>
        <a:noFill/>
        <a:ln>
          <a:solidFill>
            <a:schemeClr val="tx1">
              <a:lumMod val="85000"/>
              <a:lumOff val="15000"/>
            </a:schemeClr>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a:p>
      </xdr:txBody>
    </xdr:sp>
    <xdr:clientData/>
  </xdr:twoCellAnchor>
  <xdr:twoCellAnchor editAs="oneCell">
    <xdr:from>
      <xdr:col>2</xdr:col>
      <xdr:colOff>601980</xdr:colOff>
      <xdr:row>1</xdr:row>
      <xdr:rowOff>68580</xdr:rowOff>
    </xdr:from>
    <xdr:to>
      <xdr:col>4</xdr:col>
      <xdr:colOff>546259</xdr:colOff>
      <xdr:row>1</xdr:row>
      <xdr:rowOff>480060</xdr:rowOff>
    </xdr:to>
    <xdr:pic>
      <xdr:nvPicPr>
        <xdr:cNvPr id="6" name="그림 5">
          <a:extLst>
            <a:ext uri="{FF2B5EF4-FFF2-40B4-BE49-F238E27FC236}">
              <a16:creationId xmlns:a16="http://schemas.microsoft.com/office/drawing/2014/main" id="{00000000-0008-0000-03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377440" y="289560"/>
          <a:ext cx="1658779" cy="41148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18</xdr:col>
      <xdr:colOff>99060</xdr:colOff>
      <xdr:row>3</xdr:row>
      <xdr:rowOff>282837</xdr:rowOff>
    </xdr:from>
    <xdr:to>
      <xdr:col>21</xdr:col>
      <xdr:colOff>224565</xdr:colOff>
      <xdr:row>9</xdr:row>
      <xdr:rowOff>175260</xdr:rowOff>
    </xdr:to>
    <xdr:sp macro="" textlink="">
      <xdr:nvSpPr>
        <xdr:cNvPr id="4" name="직사각형 3">
          <a:extLst>
            <a:ext uri="{FF2B5EF4-FFF2-40B4-BE49-F238E27FC236}">
              <a16:creationId xmlns:a16="http://schemas.microsoft.com/office/drawing/2014/main" id="{00000000-0008-0000-0400-000004000000}"/>
            </a:ext>
          </a:extLst>
        </xdr:cNvPr>
        <xdr:cNvSpPr/>
      </xdr:nvSpPr>
      <xdr:spPr>
        <a:xfrm>
          <a:off x="6012180" y="1136277"/>
          <a:ext cx="3264945" cy="1698363"/>
        </a:xfrm>
        <a:prstGeom prst="rect">
          <a:avLst/>
        </a:prstGeom>
        <a:noFill/>
        <a:ln>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a:p>
      </xdr:txBody>
    </xdr:sp>
    <xdr:clientData/>
  </xdr:twoCellAnchor>
  <xdr:twoCellAnchor>
    <xdr:from>
      <xdr:col>14</xdr:col>
      <xdr:colOff>359228</xdr:colOff>
      <xdr:row>16</xdr:row>
      <xdr:rowOff>87086</xdr:rowOff>
    </xdr:from>
    <xdr:to>
      <xdr:col>21</xdr:col>
      <xdr:colOff>103733</xdr:colOff>
      <xdr:row>28</xdr:row>
      <xdr:rowOff>119742</xdr:rowOff>
    </xdr:to>
    <xdr:sp macro="" textlink="">
      <xdr:nvSpPr>
        <xdr:cNvPr id="5" name="직사각형 4">
          <a:extLst>
            <a:ext uri="{FF2B5EF4-FFF2-40B4-BE49-F238E27FC236}">
              <a16:creationId xmlns:a16="http://schemas.microsoft.com/office/drawing/2014/main" id="{00000000-0008-0000-0400-000005000000}"/>
            </a:ext>
          </a:extLst>
        </xdr:cNvPr>
        <xdr:cNvSpPr/>
      </xdr:nvSpPr>
      <xdr:spPr>
        <a:xfrm>
          <a:off x="5889171" y="4495800"/>
          <a:ext cx="3260591" cy="2764971"/>
        </a:xfrm>
        <a:prstGeom prst="rect">
          <a:avLst/>
        </a:prstGeom>
        <a:noFill/>
        <a:ln>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Users/Oppadu/Desktop/&#50641;&#49472;%20&#51068;&#51221;&#54364;.xlsx" TargetMode="External"/><Relationship Id="rId1" Type="http://schemas.openxmlformats.org/officeDocument/2006/relationships/externalLinkPath" Target="/Users/Oppadu/Desktop/&#50641;&#49472;%20&#51068;&#51221;&#5436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일정표"/>
    </sheetNames>
    <sheetDataSet>
      <sheetData sheetId="0">
        <row r="6">
          <cell r="H6" t="str">
            <v/>
          </cell>
          <cell r="J6" t="str">
            <v/>
          </cell>
          <cell r="L6" t="str">
            <v/>
          </cell>
          <cell r="N6" t="str">
            <v>📷 주변 여행지 관광</v>
          </cell>
          <cell r="P6" t="str">
            <v/>
          </cell>
        </row>
        <row r="7">
          <cell r="H7" t="str">
            <v>✈️ 숙소 도착 및 개인짐 정리</v>
          </cell>
          <cell r="J7" t="str">
            <v/>
          </cell>
          <cell r="L7" t="str">
            <v>🎤 부서별 개선사항 회의 및 발표준비</v>
          </cell>
          <cell r="N7" t="str">
            <v/>
          </cell>
          <cell r="P7" t="str">
            <v>📝 올해의 VIP 수상</v>
          </cell>
        </row>
        <row r="8">
          <cell r="H8" t="str">
            <v/>
          </cell>
          <cell r="J8" t="str">
            <v>✏️ 신규 재고관리 체계 논의</v>
          </cell>
          <cell r="L8" t="str">
            <v/>
          </cell>
          <cell r="N8" t="str">
            <v/>
          </cell>
          <cell r="P8" t="str">
            <v/>
          </cell>
        </row>
        <row r="9">
          <cell r="H9" t="str">
            <v/>
          </cell>
          <cell r="J9" t="str">
            <v/>
          </cell>
          <cell r="L9" t="str">
            <v/>
          </cell>
          <cell r="N9" t="str">
            <v/>
          </cell>
          <cell r="P9" t="str">
            <v/>
          </cell>
        </row>
        <row r="10">
          <cell r="H10" t="str">
            <v/>
          </cell>
          <cell r="J10" t="str">
            <v/>
          </cell>
          <cell r="L10" t="str">
            <v/>
          </cell>
          <cell r="N10" t="str">
            <v/>
          </cell>
          <cell r="P10" t="str">
            <v/>
          </cell>
        </row>
        <row r="11">
          <cell r="H11" t="str">
            <v/>
          </cell>
          <cell r="J11" t="str">
            <v/>
          </cell>
          <cell r="L11" t="str">
            <v/>
          </cell>
          <cell r="N11" t="str">
            <v/>
          </cell>
          <cell r="P11" t="str">
            <v>✈️ 퇴실준비 및 복귀</v>
          </cell>
        </row>
        <row r="12">
          <cell r="H12" t="str">
            <v/>
          </cell>
          <cell r="J12" t="str">
            <v/>
          </cell>
          <cell r="L12" t="str">
            <v>💻 부서별 개선사항 발표</v>
          </cell>
          <cell r="N12" t="str">
            <v/>
          </cell>
          <cell r="P12" t="str">
            <v/>
          </cell>
        </row>
        <row r="13">
          <cell r="H13" t="str">
            <v>✔️ 자유시간</v>
          </cell>
          <cell r="J13" t="str">
            <v/>
          </cell>
          <cell r="L13" t="str">
            <v/>
          </cell>
          <cell r="N13" t="str">
            <v/>
          </cell>
          <cell r="P13" t="str">
            <v/>
          </cell>
        </row>
        <row r="14">
          <cell r="H14" t="str">
            <v/>
          </cell>
          <cell r="J14" t="str">
            <v/>
          </cell>
          <cell r="L14" t="str">
            <v/>
          </cell>
          <cell r="N14" t="str">
            <v/>
          </cell>
          <cell r="P14" t="str">
            <v/>
          </cell>
        </row>
        <row r="15">
          <cell r="H15" t="str">
            <v/>
          </cell>
          <cell r="J15" t="str">
            <v/>
          </cell>
          <cell r="L15" t="str">
            <v/>
          </cell>
          <cell r="N15" t="str">
            <v/>
          </cell>
          <cell r="P15" t="str">
            <v/>
          </cell>
        </row>
        <row r="16">
          <cell r="H16" t="str">
            <v/>
          </cell>
          <cell r="J16" t="str">
            <v>🎤 신입사원 자기소개</v>
          </cell>
          <cell r="L16" t="str">
            <v/>
          </cell>
          <cell r="N16" t="str">
            <v/>
          </cell>
          <cell r="P16" t="str">
            <v/>
          </cell>
        </row>
        <row r="17">
          <cell r="H17" t="str">
            <v/>
          </cell>
          <cell r="J17" t="str">
            <v/>
          </cell>
          <cell r="L17" t="str">
            <v/>
          </cell>
          <cell r="N17" t="str">
            <v/>
          </cell>
          <cell r="P17" t="str">
            <v/>
          </cell>
        </row>
      </sheetData>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0000000}" name="공휴일" displayName="공휴일" ref="A1:C16" totalsRowShown="0" headerRowDxfId="470" dataDxfId="469">
  <autoFilter ref="A1:C16" xr:uid="{00000000-0009-0000-0100-000002000000}"/>
  <sortState xmlns:xlrd2="http://schemas.microsoft.com/office/spreadsheetml/2017/richdata2" ref="A2:C16">
    <sortCondition ref="A1:A16"/>
  </sortState>
  <tableColumns count="3">
    <tableColumn id="5" xr3:uid="{00000000-0010-0000-0000-000005000000}" name="1900-01-02" dataDxfId="468">
      <calculatedColumnFormula>DATE(설정!#REF!,1,1)</calculatedColumnFormula>
    </tableColumn>
    <tableColumn id="1" xr3:uid="{C6FC2785-E185-483D-A0D0-108BCD7C79D1}" name="1" dataDxfId="467">
      <calculatedColumnFormula>공휴일[[#This Row],[1900-01-02]]</calculatedColumnFormula>
    </tableColumn>
    <tableColumn id="2" xr3:uid="{00000000-0010-0000-0000-000002000000}" name="0" dataDxfId="466"/>
  </tableColumns>
  <tableStyleInfo name="TableStyleMedium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공휴일목록" displayName="공휴일목록" ref="F1:H637" totalsRowShown="0" headerRowDxfId="465" dataDxfId="464">
  <autoFilter ref="F1:H637" xr:uid="{00000000-0009-0000-0100-000003000000}"/>
  <tableColumns count="3">
    <tableColumn id="3" xr3:uid="{00000000-0010-0000-0100-000003000000}" name="연도" dataDxfId="463">
      <calculatedColumnFormula>YEAR(G2)</calculatedColumnFormula>
    </tableColumn>
    <tableColumn id="1" xr3:uid="{00000000-0010-0000-0100-000001000000}" name="날짜" dataDxfId="462"/>
    <tableColumn id="2" xr3:uid="{00000000-0010-0000-0100-000002000000}" name="휴일명" dataDxfId="461"/>
  </tableColumns>
  <tableStyleInfo name="TableStyleMedium3"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2000000}" name="Table4" displayName="Table4" ref="P1:U43" totalsRowShown="0" headerRowDxfId="460" dataDxfId="459">
  <autoFilter ref="P1:U43" xr:uid="{00000000-0009-0000-0100-000004000000}"/>
  <tableColumns count="6">
    <tableColumn id="1" xr3:uid="{00000000-0010-0000-0200-000001000000}" name="달력날짜" dataDxfId="458"/>
    <tableColumn id="2" xr3:uid="{00000000-0010-0000-0200-000002000000}" name="일정1" dataDxfId="457">
      <calculatedColumnFormula array="1">IFERROR(INDEX(rng일정명,SMALL(IF($P2=rng일정,ROW(rng일정)-MIN(ROW(rng일정))+1, ""),COLUMN(A1))),"")</calculatedColumnFormula>
    </tableColumn>
    <tableColumn id="4" xr3:uid="{00000000-0010-0000-0200-000004000000}" name="일정색상1" dataDxfId="456">
      <calculatedColumnFormula array="1">IFERROR(INDEX(rng일정색상,SMALL(IF($P2=rng일정,ROW(rng일정)-MIN(ROW(rng일정))+1, ""),COLUMN(A1))),"")</calculatedColumnFormula>
    </tableColumn>
    <tableColumn id="3" xr3:uid="{00000000-0010-0000-0200-000003000000}" name="일정2" dataDxfId="455">
      <calculatedColumnFormula array="1">IFERROR(IF(IFERROR(AND(VLOOKUP(Table4[[#This Row],[요일]],표8[요일번호],1)&gt;0,VLOOKUP(Table4[[#This Row],[요일]],표8[#All],5,0)&lt;=Table4[[#This Row],[달력날짜]],VLOOKUP(Table4[[#This Row],[요일]],표8[#All],6,0)&gt;=Table4[[#This Row],[달력날짜]]),FALSE),VLOOKUP(Table4[[#This Row],[요일]],표8[#All],3,0),INDEX(rng일정명,SMALL(IF($P2=rng일정,ROW(rng일정)-MIN(ROW(rng일정))+1, ""),COLUMN($B$1)))),"")</calculatedColumnFormula>
    </tableColumn>
    <tableColumn id="6" xr3:uid="{00000000-0010-0000-0200-000006000000}" name="일정색상2" dataDxfId="454">
      <calculatedColumnFormula array="1">IFERROR(IF(IFERROR(AND(VLOOKUP(Table4[[#This Row],[요일]],표8[요일번호],1)&gt;0,VLOOKUP(Table4[[#This Row],[요일]],표8[#All],5,0)&lt;=Table4[[#This Row],[달력날짜]],VLOOKUP(Table4[[#This Row],[요일]],표8[#All],6,0)&gt;=Table4[[#This Row],[달력날짜]]),FALSE),VLOOKUP(Table4[[#This Row],[요일]],표8[#All],4,0),INDEX(rng일정색상,SMALL(IF($P2=rng일정,ROW(rng일정)-MIN(ROW(rng일정))+1, ""),COLUMN($B$1)))),"")</calculatedColumnFormula>
    </tableColumn>
    <tableColumn id="5" xr3:uid="{688EBFEF-5F51-4B36-8CF2-7FA746C19109}" name="요일" dataDxfId="453">
      <calculatedColumnFormula>WEEKDAY(Table4[[#This Row],[달력날짜]],2)</calculatedColumnFormula>
    </tableColumn>
  </tableColumns>
  <tableStyleInfo name="TableStyleMedium7"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3000000}" name="Table5" displayName="Table5" ref="J1:N17" totalsRowShown="0" headerRowDxfId="452" dataDxfId="451">
  <autoFilter ref="J1:N17" xr:uid="{00000000-0009-0000-0100-000005000000}"/>
  <sortState xmlns:xlrd2="http://schemas.microsoft.com/office/spreadsheetml/2017/richdata2" ref="J2:N16">
    <sortCondition ref="J1:J16"/>
  </sortState>
  <tableColumns count="5">
    <tableColumn id="1" xr3:uid="{00000000-0010-0000-0300-000001000000}" name="일정" dataDxfId="450"/>
    <tableColumn id="2" xr3:uid="{00000000-0010-0000-0300-000002000000}" name="아이콘" dataDxfId="449"/>
    <tableColumn id="3" xr3:uid="{00000000-0010-0000-0300-000003000000}" name="일정명" dataDxfId="448"/>
    <tableColumn id="5" xr3:uid="{00000000-0010-0000-0300-000005000000}" name="일정색상" dataDxfId="447"/>
    <tableColumn id="4" xr3:uid="{00000000-0010-0000-0300-000004000000}" name="일정명-목록" dataDxfId="446">
      <calculatedColumnFormula>IF(Table5[[#This Row],[일정명]]&lt;&gt;"",Table5[[#This Row],[아이콘]]&amp;" "&amp;Table5[[#This Row],[일정명]],Table5[[#This Row],[아이콘]])</calculatedColumnFormula>
    </tableColumn>
  </tableColumns>
  <tableStyleInfo name="TableStyleLight1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4000000}" name="Table1" displayName="Table1" ref="A17:D22" totalsRowShown="0" headerRowDxfId="445" dataDxfId="444">
  <autoFilter ref="A17:D22" xr:uid="{00000000-0009-0000-0100-000001000000}"/>
  <sortState xmlns:xlrd2="http://schemas.microsoft.com/office/spreadsheetml/2017/richdata2" ref="A18:D22">
    <sortCondition ref="A17:A22"/>
  </sortState>
  <tableColumns count="4">
    <tableColumn id="1" xr3:uid="{00000000-0010-0000-0400-000001000000}" name="1900-01-02" dataDxfId="443">
      <calculatedColumnFormula>IF(Table1[[#This Row],[연간반복]]=TRUE,DATE(달력!$AO$2,MONTH(Table1[[#This Row],[1]]),DAY(Table1[[#This Row],[1]])),Table1[[#This Row],[1]])</calculatedColumnFormula>
    </tableColumn>
    <tableColumn id="2" xr3:uid="{00000000-0010-0000-0400-000002000000}" name="1" dataDxfId="442"/>
    <tableColumn id="3" xr3:uid="{13BC725F-B228-4ABB-A47B-2ED331796B85}" name="02" dataDxfId="441"/>
    <tableColumn id="4" xr3:uid="{A4097DF1-FC4E-4A87-AEEE-78B92E623FE7}" name="연간반복" dataDxfId="440"/>
  </tableColumns>
  <tableStyleInfo name="TableStyleMedium7"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e6" displayName="Table6" ref="W1:X8" totalsRowShown="0" headerRowDxfId="439" dataDxfId="438">
  <autoFilter ref="W1:X8" xr:uid="{00000000-0009-0000-0100-000006000000}"/>
  <sortState xmlns:xlrd2="http://schemas.microsoft.com/office/spreadsheetml/2017/richdata2" ref="W2:X4">
    <sortCondition ref="W1:W4"/>
  </sortState>
  <tableColumns count="2">
    <tableColumn id="1" xr3:uid="{00000000-0010-0000-0500-000001000000}" name="메모일" dataDxfId="437"/>
    <tableColumn id="2" xr3:uid="{00000000-0010-0000-0500-000002000000}" name="메모" dataDxfId="436"/>
  </tableColumns>
  <tableStyleInfo name="TableStyleMedium3"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7D6961E8-5A6D-4162-B1AE-EFBFC9747D54}" name="표8" displayName="표8" ref="Z1:AE3" totalsRowShown="0" headerRowDxfId="435" dataDxfId="434">
  <autoFilter ref="Z1:AE3" xr:uid="{BB237CDF-C1A0-4BA0-9030-A40ACA6A9103}"/>
  <sortState xmlns:xlrd2="http://schemas.microsoft.com/office/spreadsheetml/2017/richdata2" ref="Z2:AC7">
    <sortCondition ref="Z1:Z7"/>
  </sortState>
  <tableColumns count="6">
    <tableColumn id="3" xr3:uid="{F7E76D0D-158E-4175-95B5-9CCFCC236BAF}" name="요일번호" dataDxfId="433">
      <calculatedColumnFormula>VLOOKUP(표8[[#This Row],[요일]],표9[#All],2,0)</calculatedColumnFormula>
    </tableColumn>
    <tableColumn id="6" xr3:uid="{156BA102-40A9-45CE-9E59-32A5E74AB308}" name="요일" dataDxfId="432"/>
    <tableColumn id="4" xr3:uid="{128F349F-1305-49A2-B3D2-3B32C197AF31}" name="일정명" dataDxfId="431"/>
    <tableColumn id="5" xr3:uid="{9DBF7153-66DF-454A-BC72-58E2607DE203}" name="색상" dataDxfId="430"/>
    <tableColumn id="7" xr3:uid="{EEE667D4-126F-492B-A954-129434FFE69B}" name="시작일" dataDxfId="429"/>
    <tableColumn id="8" xr3:uid="{726ABD34-5569-4AFD-9BD8-73A2E22D98E0}" name="종료일" dataDxfId="428"/>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F34EEA10-61A9-40D3-A83A-5E5A45898935}" name="표9" displayName="표9" ref="AG1:AH8" totalsRowShown="0" headerRowDxfId="427" dataDxfId="426">
  <autoFilter ref="AG1:AH8" xr:uid="{5E995EAC-2748-4AAE-B7CF-2AE6B8DEB92E}"/>
  <tableColumns count="2">
    <tableColumn id="1" xr3:uid="{8AD6EF07-5E4C-4C3D-B2BF-98955BD999D6}" name="요일" dataDxfId="425"/>
    <tableColumn id="2" xr3:uid="{DA750C4E-40F9-4BA1-8CDC-C457CFB033C0}" name="번호" dataDxfId="42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985099FC-0039-4BDB-B5DB-8761118F3DFD}" name="tbl색상목록" displayName="tbl색상목록" ref="B13:B17" totalsRowShown="0" headerRowDxfId="423" dataDxfId="421" headerRowBorderDxfId="422" tableBorderDxfId="420" totalsRowBorderDxfId="419">
  <autoFilter ref="B13:B17" xr:uid="{19834A38-59A9-4004-81E7-5470280E1ABC}"/>
  <tableColumns count="1">
    <tableColumn id="1" xr3:uid="{4B34DA0B-AF86-4BF9-A279-5146A51567C5}" name="색상목록" dataDxfId="418"/>
  </tableColumns>
  <tableStyleInfo showFirstColumn="0" showLastColumn="0" showRowStripes="1" showColumnStripes="0"/>
</table>
</file>

<file path=xl/theme/theme1.xml><?xml version="1.0" encoding="utf-8"?>
<a:theme xmlns:a="http://schemas.openxmlformats.org/drawingml/2006/main" name="Office 2013 - 2022 테마">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8" Type="http://schemas.openxmlformats.org/officeDocument/2006/relationships/table" Target="../tables/table6.xml"/><Relationship Id="rId3" Type="http://schemas.openxmlformats.org/officeDocument/2006/relationships/table" Target="../tables/table1.xml"/><Relationship Id="rId7" Type="http://schemas.openxmlformats.org/officeDocument/2006/relationships/table" Target="../tables/table5.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table" Target="../tables/table4.xml"/><Relationship Id="rId5" Type="http://schemas.openxmlformats.org/officeDocument/2006/relationships/table" Target="../tables/table3.xml"/><Relationship Id="rId10" Type="http://schemas.openxmlformats.org/officeDocument/2006/relationships/table" Target="../tables/table8.xml"/><Relationship Id="rId4" Type="http://schemas.openxmlformats.org/officeDocument/2006/relationships/table" Target="../tables/table2.xml"/><Relationship Id="rId9" Type="http://schemas.openxmlformats.org/officeDocument/2006/relationships/table" Target="../tables/table7.xml"/></Relationships>
</file>

<file path=xl/worksheets/_rels/sheet3.xml.rels><?xml version="1.0" encoding="UTF-8" standalone="yes"?>
<Relationships xmlns="http://schemas.openxmlformats.org/package/2006/relationships"><Relationship Id="rId2" Type="http://schemas.openxmlformats.org/officeDocument/2006/relationships/table" Target="../tables/table9.x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R51"/>
  <sheetViews>
    <sheetView showGridLines="0" showRowColHeaders="0" zoomScale="85" zoomScaleNormal="85" workbookViewId="0"/>
  </sheetViews>
  <sheetFormatPr defaultColWidth="8.75" defaultRowHeight="14.25"/>
  <cols>
    <col min="1" max="1" width="3.75" style="4" customWidth="1"/>
    <col min="2" max="3" width="0.5" style="4" customWidth="1"/>
    <col min="4" max="4" width="5.25" style="4" customWidth="1"/>
    <col min="5" max="5" width="10.875" style="5" customWidth="1"/>
    <col min="6" max="6" width="0.75" style="4" customWidth="1"/>
    <col min="7" max="8" width="0.5" style="4" customWidth="1"/>
    <col min="9" max="9" width="5.25" style="4" customWidth="1"/>
    <col min="10" max="10" width="10.875" style="5" customWidth="1"/>
    <col min="11" max="11" width="0.75" style="4" customWidth="1"/>
    <col min="12" max="13" width="0.5" style="4" customWidth="1"/>
    <col min="14" max="14" width="5.25" style="4" customWidth="1"/>
    <col min="15" max="15" width="10.875" style="5" customWidth="1"/>
    <col min="16" max="16" width="0.75" style="4" customWidth="1"/>
    <col min="17" max="18" width="0.5" style="4" customWidth="1"/>
    <col min="19" max="19" width="5.25" style="4" customWidth="1"/>
    <col min="20" max="20" width="10.875" style="5" customWidth="1"/>
    <col min="21" max="21" width="0.75" style="4" customWidth="1"/>
    <col min="22" max="23" width="0.5" style="4" customWidth="1"/>
    <col min="24" max="24" width="5.25" style="4" customWidth="1"/>
    <col min="25" max="25" width="10.875" style="5" customWidth="1"/>
    <col min="26" max="26" width="0.75" style="4" customWidth="1"/>
    <col min="27" max="28" width="0.5" style="4" customWidth="1"/>
    <col min="29" max="29" width="5.25" style="4" customWidth="1"/>
    <col min="30" max="30" width="10.875" style="5" customWidth="1"/>
    <col min="31" max="31" width="0.75" style="4" customWidth="1"/>
    <col min="32" max="33" width="0.5" style="4" customWidth="1"/>
    <col min="34" max="34" width="5.25" style="4" customWidth="1"/>
    <col min="35" max="35" width="10.875" style="5" customWidth="1"/>
    <col min="36" max="36" width="0.75" style="4" customWidth="1"/>
    <col min="37" max="37" width="2.5" style="4" customWidth="1"/>
    <col min="38" max="38" width="41.25" style="4" customWidth="1"/>
    <col min="39" max="39" width="2.25" style="4" customWidth="1"/>
    <col min="40" max="40" width="6.875" style="4" customWidth="1"/>
    <col min="41" max="41" width="10.75" style="4" customWidth="1"/>
    <col min="42" max="42" width="9.875" style="4" customWidth="1"/>
    <col min="43" max="43" width="7.25" style="4" customWidth="1"/>
    <col min="44" max="44" width="4.75" style="4" customWidth="1"/>
    <col min="45" max="16384" width="8.75" style="4"/>
  </cols>
  <sheetData>
    <row r="1" spans="1:44">
      <c r="A1" s="3"/>
    </row>
    <row r="2" spans="1:44" ht="21.6" customHeight="1">
      <c r="B2" s="95"/>
      <c r="C2" s="95"/>
      <c r="D2" s="95"/>
      <c r="E2" s="95"/>
      <c r="F2" s="95"/>
      <c r="G2" s="95"/>
      <c r="H2" s="95"/>
      <c r="I2" s="95"/>
      <c r="J2" s="95"/>
      <c r="K2" s="95"/>
      <c r="L2" s="95"/>
      <c r="M2" s="95"/>
      <c r="N2" s="95"/>
      <c r="O2" s="95"/>
      <c r="P2" s="95"/>
      <c r="Q2" s="95"/>
      <c r="R2" s="95"/>
      <c r="S2" s="95"/>
      <c r="T2" s="95"/>
      <c r="U2" s="95"/>
      <c r="V2" s="95"/>
      <c r="W2" s="95"/>
      <c r="X2" s="95"/>
      <c r="Y2" s="95"/>
      <c r="Z2" s="95"/>
      <c r="AA2" s="95"/>
      <c r="AB2" s="95"/>
      <c r="AC2" s="95"/>
      <c r="AD2" s="95"/>
      <c r="AE2" s="95"/>
      <c r="AF2" s="95"/>
      <c r="AG2" s="95"/>
      <c r="AH2" s="95"/>
      <c r="AI2" s="95"/>
      <c r="AJ2" s="95"/>
      <c r="AL2" s="6"/>
      <c r="AM2" s="6"/>
      <c r="AN2" s="6" t="s">
        <v>5</v>
      </c>
      <c r="AO2" s="85">
        <f ca="1" xml:space="preserve"> YEAR(TODAY())</f>
        <v>2026</v>
      </c>
      <c r="AP2" s="6" t="s">
        <v>6</v>
      </c>
      <c r="AQ2" s="85">
        <f ca="1">MONTH(TODAY())</f>
        <v>7</v>
      </c>
    </row>
    <row r="3" spans="1:44" ht="37.9" customHeight="1">
      <c r="B3" s="95"/>
      <c r="C3" s="95"/>
      <c r="D3" s="95"/>
      <c r="E3" s="95"/>
      <c r="F3" s="95"/>
      <c r="G3" s="95"/>
      <c r="H3" s="95"/>
      <c r="I3" s="95"/>
      <c r="J3" s="95"/>
      <c r="K3" s="95"/>
      <c r="L3" s="95"/>
      <c r="M3" s="95"/>
      <c r="N3" s="95"/>
      <c r="O3" s="95"/>
      <c r="P3" s="95"/>
      <c r="Q3" s="95"/>
      <c r="R3" s="95"/>
      <c r="S3" s="95"/>
      <c r="T3" s="95"/>
      <c r="U3" s="95"/>
      <c r="V3" s="95"/>
      <c r="W3" s="95"/>
      <c r="X3" s="95"/>
      <c r="Y3" s="95"/>
      <c r="Z3" s="95"/>
      <c r="AA3" s="95"/>
      <c r="AB3" s="95"/>
      <c r="AC3" s="95"/>
      <c r="AD3" s="95"/>
      <c r="AE3" s="95"/>
      <c r="AF3" s="95"/>
      <c r="AG3" s="95"/>
      <c r="AH3" s="95"/>
      <c r="AI3" s="95"/>
      <c r="AJ3" s="95"/>
      <c r="AL3" s="50" t="str">
        <f ca="1">YEAR(DATE(AO2,AQ2+1,1))&amp;"년 "&amp;MONTH(DATE(AO2,AQ2+1,1))&amp;"월 달력"</f>
        <v>2026년 8월 달력</v>
      </c>
      <c r="AO3" s="84"/>
      <c r="AQ3" s="84"/>
    </row>
    <row r="4" spans="1:44" ht="10.15" customHeight="1"/>
    <row r="5" spans="1:44" s="7" customFormat="1" ht="22.9" customHeight="1">
      <c r="B5" s="108" t="str">
        <f>IF(설정!C4="월요일시작",설정!C7,설정!I7)</f>
        <v>Sun</v>
      </c>
      <c r="C5" s="108"/>
      <c r="D5" s="108"/>
      <c r="E5" s="108"/>
      <c r="F5" s="108"/>
      <c r="G5" s="108" t="str">
        <f>IF(설정!$C$4="월요일시작",설정!D7,설정!C7)</f>
        <v>Mon</v>
      </c>
      <c r="H5" s="108"/>
      <c r="I5" s="108"/>
      <c r="J5" s="108"/>
      <c r="K5" s="108"/>
      <c r="L5" s="108" t="str">
        <f>IF(설정!$C$4="월요일시작",설정!E7,설정!D7)</f>
        <v>Tue</v>
      </c>
      <c r="M5" s="108"/>
      <c r="N5" s="108"/>
      <c r="O5" s="108"/>
      <c r="P5" s="108"/>
      <c r="Q5" s="108" t="str">
        <f>IF(설정!$C$4="월요일시작",설정!F7,설정!E7)</f>
        <v>Wed</v>
      </c>
      <c r="R5" s="108"/>
      <c r="S5" s="108"/>
      <c r="T5" s="108"/>
      <c r="U5" s="108"/>
      <c r="V5" s="108" t="str">
        <f>IF(설정!$C$4="월요일시작",설정!G7,설정!F7)</f>
        <v>Thu</v>
      </c>
      <c r="W5" s="108"/>
      <c r="X5" s="108"/>
      <c r="Y5" s="108"/>
      <c r="Z5" s="108"/>
      <c r="AA5" s="108" t="str">
        <f>IF(설정!$C$4="월요일시작",설정!H7,설정!G7)</f>
        <v>Fri</v>
      </c>
      <c r="AB5" s="108"/>
      <c r="AC5" s="108"/>
      <c r="AD5" s="108"/>
      <c r="AE5" s="108"/>
      <c r="AF5" s="108" t="str">
        <f>IF(설정!$C$4="월요일시작",설정!I7,설정!H7)</f>
        <v>Sat</v>
      </c>
      <c r="AG5" s="108"/>
      <c r="AH5" s="108"/>
      <c r="AI5" s="108"/>
      <c r="AJ5" s="108"/>
      <c r="AL5" s="97" t="str">
        <f ca="1">연결이미지!$B$10</f>
        <v>8월 공휴일</v>
      </c>
      <c r="AP5" s="83"/>
      <c r="AR5" s="83"/>
    </row>
    <row r="6" spans="1:44" s="81" customFormat="1" ht="18" customHeight="1">
      <c r="B6" s="109"/>
      <c r="C6" s="110"/>
      <c r="D6" s="82">
        <f ca="1">ROUNDDOWN(COLUMNS($A$6:D$6)/5,0)+설정!$D$4+DATE($AO$2,$AQ$2,1)-WEEKDAY(DATE($AO$2,$AQ$2,1),2)</f>
        <v>46201</v>
      </c>
      <c r="E6" s="10" t="str">
        <f ca="1">IFERROR("("&amp;VLOOKUP(D6,rng공휴일,3,0)&amp;")","")</f>
        <v/>
      </c>
      <c r="F6" s="102"/>
      <c r="G6" s="109"/>
      <c r="H6" s="110"/>
      <c r="I6" s="82">
        <f ca="1">ROUNDDOWN(COLUMNS($A$6:I$6)/5,0)+설정!$D$4+DATE($AO$2,$AQ$2,1)-WEEKDAY(DATE($AO$2,$AQ$2,1),2)</f>
        <v>46202</v>
      </c>
      <c r="J6" s="10" t="str">
        <f ca="1">IFERROR("("&amp;VLOOKUP(I6,rng공휴일,3,0)&amp;")","")</f>
        <v/>
      </c>
      <c r="K6" s="102"/>
      <c r="L6" s="109"/>
      <c r="M6" s="110"/>
      <c r="N6" s="82">
        <f ca="1">ROUNDDOWN(COLUMNS($A$6:N$6)/5,0)+설정!$D$4+DATE($AO$2,$AQ$2,1)-WEEKDAY(DATE($AO$2,$AQ$2,1),2)</f>
        <v>46203</v>
      </c>
      <c r="O6" s="10" t="str">
        <f ca="1">IFERROR("("&amp;VLOOKUP(N6,rng공휴일,3,0)&amp;")","")</f>
        <v/>
      </c>
      <c r="P6" s="102"/>
      <c r="Q6" s="109"/>
      <c r="R6" s="110"/>
      <c r="S6" s="82">
        <f ca="1">ROUNDDOWN(COLUMNS($A$6:S$6)/5,0)+설정!$D$4+DATE($AO$2,$AQ$2,1)-WEEKDAY(DATE($AO$2,$AQ$2,1),2)</f>
        <v>46204</v>
      </c>
      <c r="T6" s="10" t="str">
        <f ca="1">IFERROR("("&amp;VLOOKUP(S6,rng공휴일,3,0)&amp;")","")</f>
        <v/>
      </c>
      <c r="U6" s="102"/>
      <c r="V6" s="109"/>
      <c r="W6" s="110"/>
      <c r="X6" s="82">
        <f ca="1">ROUNDDOWN(COLUMNS($A$6:X$6)/5,0)+설정!$D$4+DATE($AO$2,$AQ$2,1)-WEEKDAY(DATE($AO$2,$AQ$2,1),2)</f>
        <v>46205</v>
      </c>
      <c r="Y6" s="10" t="str">
        <f ca="1">IFERROR("("&amp;VLOOKUP(X6,rng공휴일,3,0)&amp;")","")</f>
        <v/>
      </c>
      <c r="Z6" s="102"/>
      <c r="AA6" s="109"/>
      <c r="AB6" s="110"/>
      <c r="AC6" s="82">
        <f ca="1">ROUNDDOWN(COLUMNS($A$6:AC$6)/5,0)+설정!$D$4+DATE($AO$2,$AQ$2,1)-WEEKDAY(DATE($AO$2,$AQ$2,1),2)</f>
        <v>46206</v>
      </c>
      <c r="AD6" s="10" t="str">
        <f ca="1">IFERROR("("&amp;VLOOKUP(AC6,rng공휴일,3,0)&amp;")","")</f>
        <v/>
      </c>
      <c r="AE6" s="102"/>
      <c r="AF6" s="109"/>
      <c r="AG6" s="110"/>
      <c r="AH6" s="82">
        <f ca="1">ROUNDDOWN(COLUMNS($A$6:AH$6)/5,0)+설정!$D$4+DATE($AO$2,$AQ$2,1)-WEEKDAY(DATE($AO$2,$AQ$2,1),2)</f>
        <v>46207</v>
      </c>
      <c r="AI6" s="10" t="str">
        <f ca="1">IFERROR("("&amp;VLOOKUP(AH6,rng공휴일,3,0)&amp;")","")</f>
        <v/>
      </c>
      <c r="AJ6" s="102"/>
      <c r="AL6" s="98"/>
      <c r="AO6" s="94"/>
      <c r="AP6" s="94"/>
      <c r="AQ6" s="94"/>
      <c r="AR6" s="94"/>
    </row>
    <row r="7" spans="1:44" s="12" customFormat="1" ht="32.25" customHeight="1">
      <c r="B7" s="105"/>
      <c r="D7" s="96" t="s">
        <v>88</v>
      </c>
      <c r="E7" s="96"/>
      <c r="F7" s="103"/>
      <c r="G7" s="105"/>
      <c r="I7" s="96" t="s">
        <v>88</v>
      </c>
      <c r="J7" s="96"/>
      <c r="K7" s="103"/>
      <c r="L7" s="105"/>
      <c r="N7" s="96" t="str">
        <f ca="1">IFERROR(VLOOKUP(N6,일정관리!$W:$X,2,0),"")</f>
        <v/>
      </c>
      <c r="O7" s="96"/>
      <c r="P7" s="103"/>
      <c r="Q7" s="105"/>
      <c r="S7" s="96" t="str">
        <f ca="1">IFERROR(VLOOKUP(S6,일정관리!$W:$X,2,0),"")</f>
        <v/>
      </c>
      <c r="T7" s="96"/>
      <c r="U7" s="103"/>
      <c r="V7" s="105"/>
      <c r="X7" s="96" t="str">
        <f ca="1">IFERROR(VLOOKUP(X6,일정관리!$W:$X,2,0),"")</f>
        <v/>
      </c>
      <c r="Y7" s="96"/>
      <c r="Z7" s="103"/>
      <c r="AA7" s="105"/>
      <c r="AC7" s="96" t="str">
        <f ca="1">IFERROR(VLOOKUP(AC6,일정관리!$W:$X,2,0),"")</f>
        <v/>
      </c>
      <c r="AD7" s="96"/>
      <c r="AE7" s="103"/>
      <c r="AF7" s="105"/>
      <c r="AH7" s="96" t="str">
        <f ca="1">IFERROR(VLOOKUP(AH6,일정관리!$W:$X,2,0),"")</f>
        <v/>
      </c>
      <c r="AI7" s="96"/>
      <c r="AJ7" s="103"/>
      <c r="AL7" s="98"/>
    </row>
    <row r="8" spans="1:44" s="11" customFormat="1" ht="3.95" customHeight="1">
      <c r="B8" s="105"/>
      <c r="D8" s="13"/>
      <c r="E8" s="14"/>
      <c r="F8" s="103"/>
      <c r="G8" s="105"/>
      <c r="I8" s="13"/>
      <c r="J8" s="14"/>
      <c r="K8" s="103"/>
      <c r="L8" s="105"/>
      <c r="N8" s="13"/>
      <c r="O8" s="14"/>
      <c r="P8" s="103"/>
      <c r="Q8" s="105"/>
      <c r="S8" s="13"/>
      <c r="T8" s="14"/>
      <c r="U8" s="103"/>
      <c r="V8" s="105"/>
      <c r="X8" s="13"/>
      <c r="Y8" s="14"/>
      <c r="Z8" s="103"/>
      <c r="AA8" s="105"/>
      <c r="AC8" s="13"/>
      <c r="AD8" s="14"/>
      <c r="AE8" s="103"/>
      <c r="AF8" s="105"/>
      <c r="AH8" s="13"/>
      <c r="AI8" s="14"/>
      <c r="AJ8" s="103"/>
      <c r="AL8" s="98"/>
    </row>
    <row r="9" spans="1:44" s="11" customFormat="1" ht="15" customHeight="1">
      <c r="B9" s="105"/>
      <c r="C9" s="11" t="str">
        <f ca="1">INDIRECT("일정관리!R"&amp;ROW()-7+ROUNDDOWN((COLUMN()+1)/5,0))</f>
        <v/>
      </c>
      <c r="D9" s="107" t="str">
        <f ca="1">INDIRECT("일정관리!Q"&amp;ROW()-7+ROUNDDOWN(COLUMN()/5,0))</f>
        <v/>
      </c>
      <c r="E9" s="107"/>
      <c r="F9" s="103"/>
      <c r="G9" s="105"/>
      <c r="H9" s="11" t="str">
        <f ca="1">INDIRECT("일정관리!R"&amp;ROW()-7+ROUNDDOWN((COLUMN()+1)/5,0))</f>
        <v/>
      </c>
      <c r="I9" s="107" t="str">
        <f ca="1">INDIRECT("일정관리!Q"&amp;ROW()-7+ROUNDDOWN(COLUMN()/5,0))</f>
        <v/>
      </c>
      <c r="J9" s="107"/>
      <c r="K9" s="103"/>
      <c r="L9" s="105"/>
      <c r="M9" s="11" t="str">
        <f ca="1">INDIRECT("일정관리!R"&amp;ROW()-7+ROUNDDOWN((COLUMN()+1)/5,0))</f>
        <v/>
      </c>
      <c r="N9" s="107" t="str">
        <f ca="1">INDIRECT("일정관리!Q"&amp;ROW()-7+ROUNDDOWN(COLUMN()/5,0))</f>
        <v/>
      </c>
      <c r="O9" s="107"/>
      <c r="P9" s="103"/>
      <c r="Q9" s="105"/>
      <c r="R9" s="11" t="str">
        <f ca="1">INDIRECT("일정관리!R"&amp;ROW()-7+ROUNDDOWN((COLUMN()+1)/5,0))</f>
        <v>빨강</v>
      </c>
      <c r="S9" s="107" t="str">
        <f ca="1">INDIRECT("일정관리!Q"&amp;ROW()-7+ROUNDDOWN(COLUMN()/5,0))</f>
        <v>💻 영상 편집</v>
      </c>
      <c r="T9" s="107"/>
      <c r="U9" s="103"/>
      <c r="V9" s="105"/>
      <c r="W9" s="11" t="str">
        <f ca="1">INDIRECT("일정관리!R"&amp;ROW()-7+ROUNDDOWN((COLUMN()+1)/5,0))</f>
        <v/>
      </c>
      <c r="X9" s="107" t="str">
        <f ca="1">INDIRECT("일정관리!Q"&amp;ROW()-7+ROUNDDOWN(COLUMN()/5,0))</f>
        <v/>
      </c>
      <c r="Y9" s="107"/>
      <c r="Z9" s="103"/>
      <c r="AA9" s="105"/>
      <c r="AB9" s="11" t="str">
        <f ca="1">INDIRECT("일정관리!R"&amp;ROW()-7+ROUNDDOWN((COLUMN()+1)/5,0))</f>
        <v/>
      </c>
      <c r="AC9" s="107" t="str">
        <f ca="1">INDIRECT("일정관리!Q"&amp;ROW()-7+ROUNDDOWN(COLUMN()/5,0))</f>
        <v/>
      </c>
      <c r="AD9" s="107"/>
      <c r="AE9" s="103"/>
      <c r="AF9" s="105"/>
      <c r="AG9" s="11" t="str">
        <f ca="1">INDIRECT("일정관리!R"&amp;ROW()-7+ROUNDDOWN((COLUMN()+1)/5,0))</f>
        <v/>
      </c>
      <c r="AH9" s="107" t="str">
        <f ca="1">INDIRECT("일정관리!Q"&amp;ROW()-7+ROUNDDOWN(COLUMN()/5,0))</f>
        <v/>
      </c>
      <c r="AI9" s="107"/>
      <c r="AJ9" s="103"/>
      <c r="AL9" s="98"/>
    </row>
    <row r="10" spans="1:44" s="11" customFormat="1" ht="3" customHeight="1">
      <c r="B10" s="105"/>
      <c r="D10" s="15"/>
      <c r="E10" s="16"/>
      <c r="F10" s="103"/>
      <c r="G10" s="105"/>
      <c r="I10" s="15"/>
      <c r="J10" s="16"/>
      <c r="K10" s="103"/>
      <c r="L10" s="105"/>
      <c r="N10" s="15"/>
      <c r="O10" s="16"/>
      <c r="P10" s="103"/>
      <c r="Q10" s="105"/>
      <c r="S10" s="15"/>
      <c r="T10" s="16"/>
      <c r="U10" s="103"/>
      <c r="V10" s="105"/>
      <c r="X10" s="15"/>
      <c r="Y10" s="16"/>
      <c r="Z10" s="103"/>
      <c r="AA10" s="105"/>
      <c r="AC10" s="15"/>
      <c r="AD10" s="16"/>
      <c r="AE10" s="103"/>
      <c r="AF10" s="105"/>
      <c r="AH10" s="15"/>
      <c r="AI10" s="16"/>
      <c r="AJ10" s="103"/>
      <c r="AL10" s="98"/>
    </row>
    <row r="11" spans="1:44" s="11" customFormat="1" ht="15" customHeight="1">
      <c r="B11" s="105"/>
      <c r="C11" s="11" t="str">
        <f ca="1">INDIRECT("일정관리!T"&amp;ROW()-7+ROUNDDOWN((COLUMN()+1)/5,0)-2)</f>
        <v/>
      </c>
      <c r="D11" s="107" t="str">
        <f ca="1">INDIRECT("일정관리!S"&amp;ROW()-7+ROUNDDOWN(COLUMN()/5,0)-2)</f>
        <v/>
      </c>
      <c r="E11" s="107"/>
      <c r="F11" s="103"/>
      <c r="G11" s="105"/>
      <c r="H11" s="11" t="str">
        <f ca="1">INDIRECT("일정관리!T"&amp;ROW()-7+ROUNDDOWN((COLUMN()+1)/5,0)-2)</f>
        <v/>
      </c>
      <c r="I11" s="107" t="str">
        <f ca="1">INDIRECT("일정관리!S"&amp;ROW()-7+ROUNDDOWN(COLUMN()/5,0)-2)</f>
        <v/>
      </c>
      <c r="J11" s="107"/>
      <c r="K11" s="103"/>
      <c r="L11" s="105"/>
      <c r="M11" s="11" t="str">
        <f ca="1">INDIRECT("일정관리!T"&amp;ROW()-7+ROUNDDOWN((COLUMN()+1)/5,0)-2)</f>
        <v/>
      </c>
      <c r="N11" s="107" t="str">
        <f ca="1">INDIRECT("일정관리!S"&amp;ROW()-7+ROUNDDOWN(COLUMN()/5,0)-2)</f>
        <v/>
      </c>
      <c r="O11" s="107"/>
      <c r="P11" s="103"/>
      <c r="Q11" s="105"/>
      <c r="R11" s="11" t="str">
        <f ca="1">INDIRECT("일정관리!T"&amp;ROW()-7+ROUNDDOWN((COLUMN()+1)/5,0)-2)</f>
        <v>초록</v>
      </c>
      <c r="S11" s="107" t="str">
        <f ca="1">INDIRECT("일정관리!S"&amp;ROW()-7+ROUNDDOWN(COLUMN()/5,0)-2)</f>
        <v>📝 편집자 아이디어 회의</v>
      </c>
      <c r="T11" s="107"/>
      <c r="U11" s="103"/>
      <c r="V11" s="105"/>
      <c r="W11" s="11" t="str">
        <f ca="1">INDIRECT("일정관리!T"&amp;ROW()-7+ROUNDDOWN((COLUMN()+1)/5,0)-2)</f>
        <v/>
      </c>
      <c r="X11" s="107" t="str">
        <f ca="1">INDIRECT("일정관리!S"&amp;ROW()-7+ROUNDDOWN(COLUMN()/5,0)-2)</f>
        <v/>
      </c>
      <c r="Y11" s="107"/>
      <c r="Z11" s="103"/>
      <c r="AA11" s="105"/>
      <c r="AB11" s="11" t="str">
        <f ca="1">INDIRECT("일정관리!T"&amp;ROW()-7+ROUNDDOWN((COLUMN()+1)/5,0)-2)</f>
        <v/>
      </c>
      <c r="AC11" s="107" t="str">
        <f ca="1">INDIRECT("일정관리!S"&amp;ROW()-7+ROUNDDOWN(COLUMN()/5,0)-2)</f>
        <v/>
      </c>
      <c r="AD11" s="107"/>
      <c r="AE11" s="103"/>
      <c r="AF11" s="105"/>
      <c r="AG11" s="11" t="str">
        <f ca="1">INDIRECT("일정관리!T"&amp;ROW()-7+ROUNDDOWN((COLUMN()+1)/5,0)-2)</f>
        <v/>
      </c>
      <c r="AH11" s="107" t="str">
        <f ca="1">INDIRECT("일정관리!S"&amp;ROW()-7+ROUNDDOWN(COLUMN()/5,0)-2)</f>
        <v/>
      </c>
      <c r="AI11" s="107"/>
      <c r="AJ11" s="103"/>
      <c r="AL11" s="98"/>
    </row>
    <row r="12" spans="1:44" s="11" customFormat="1" ht="3.95" customHeight="1">
      <c r="B12" s="106"/>
      <c r="C12" s="17"/>
      <c r="D12" s="17"/>
      <c r="E12" s="18"/>
      <c r="F12" s="104"/>
      <c r="G12" s="106"/>
      <c r="H12" s="17"/>
      <c r="I12" s="17"/>
      <c r="J12" s="18"/>
      <c r="K12" s="104"/>
      <c r="L12" s="106"/>
      <c r="M12" s="17"/>
      <c r="N12" s="17"/>
      <c r="O12" s="18"/>
      <c r="P12" s="104"/>
      <c r="Q12" s="106"/>
      <c r="R12" s="17"/>
      <c r="S12" s="17"/>
      <c r="T12" s="18"/>
      <c r="U12" s="104"/>
      <c r="V12" s="106"/>
      <c r="W12" s="17"/>
      <c r="X12" s="17"/>
      <c r="Y12" s="18"/>
      <c r="Z12" s="104"/>
      <c r="AA12" s="106"/>
      <c r="AB12" s="17"/>
      <c r="AC12" s="17"/>
      <c r="AD12" s="18"/>
      <c r="AE12" s="104"/>
      <c r="AF12" s="106"/>
      <c r="AG12" s="17"/>
      <c r="AH12" s="17"/>
      <c r="AI12" s="18"/>
      <c r="AJ12" s="104"/>
      <c r="AL12" s="98"/>
    </row>
    <row r="13" spans="1:44" s="8" customFormat="1" ht="18" customHeight="1">
      <c r="B13" s="19"/>
      <c r="C13" s="20"/>
      <c r="D13" s="9">
        <f ca="1">AH6+1</f>
        <v>46208</v>
      </c>
      <c r="E13" s="10" t="str">
        <f ca="1">IFERROR("("&amp;VLOOKUP(D13,rng공휴일,3,0)&amp;")","")</f>
        <v/>
      </c>
      <c r="F13" s="21"/>
      <c r="G13" s="22"/>
      <c r="H13" s="9"/>
      <c r="I13" s="9">
        <f ca="1">D13+1</f>
        <v>46209</v>
      </c>
      <c r="J13" s="10" t="str">
        <f ca="1">IFERROR("("&amp;VLOOKUP(I13,rng공휴일,3,0)&amp;")","")</f>
        <v/>
      </c>
      <c r="K13" s="21"/>
      <c r="L13" s="22"/>
      <c r="M13" s="9"/>
      <c r="N13" s="9">
        <f ca="1">I13+1</f>
        <v>46210</v>
      </c>
      <c r="O13" s="10" t="str">
        <f ca="1">IFERROR("("&amp;VLOOKUP(N13,rng공휴일,3,0)&amp;")","")</f>
        <v/>
      </c>
      <c r="P13" s="21"/>
      <c r="Q13" s="22"/>
      <c r="R13" s="9"/>
      <c r="S13" s="9">
        <f ca="1">N13+1</f>
        <v>46211</v>
      </c>
      <c r="T13" s="10" t="str">
        <f ca="1">IFERROR("("&amp;VLOOKUP(S13,rng공휴일,3,0)&amp;")","")</f>
        <v/>
      </c>
      <c r="U13" s="21"/>
      <c r="V13" s="22"/>
      <c r="W13" s="9"/>
      <c r="X13" s="9">
        <f ca="1">S13+1</f>
        <v>46212</v>
      </c>
      <c r="Y13" s="10" t="str">
        <f ca="1">IFERROR("("&amp;VLOOKUP(X13,rng공휴일,3,0)&amp;")","")</f>
        <v/>
      </c>
      <c r="Z13" s="23"/>
      <c r="AA13" s="22"/>
      <c r="AB13" s="9"/>
      <c r="AC13" s="9">
        <f ca="1">X13+1</f>
        <v>46213</v>
      </c>
      <c r="AD13" s="10" t="str">
        <f ca="1">IFERROR("("&amp;VLOOKUP(AC13,rng공휴일,3,0)&amp;")","")</f>
        <v/>
      </c>
      <c r="AE13" s="21"/>
      <c r="AF13" s="22"/>
      <c r="AG13" s="9"/>
      <c r="AH13" s="9">
        <f ca="1">AC13+1</f>
        <v>46214</v>
      </c>
      <c r="AI13" s="10" t="str">
        <f ca="1">IFERROR("("&amp;VLOOKUP(AH13,rng공휴일,3,0)&amp;")","")</f>
        <v/>
      </c>
      <c r="AJ13" s="24"/>
      <c r="AL13" s="98"/>
    </row>
    <row r="14" spans="1:44" s="25" customFormat="1" ht="32.25" customHeight="1">
      <c r="B14" s="26"/>
      <c r="D14" s="96" t="str">
        <f ca="1">IFERROR(VLOOKUP(D13,일정관리!$W:$X,2,0),"")</f>
        <v/>
      </c>
      <c r="E14" s="96"/>
      <c r="F14" s="38"/>
      <c r="G14" s="39"/>
      <c r="H14" s="40"/>
      <c r="I14" s="96" t="str">
        <f ca="1">IFERROR(VLOOKUP(I13,일정관리!$W:$X,2,0),"")</f>
        <v/>
      </c>
      <c r="J14" s="96"/>
      <c r="K14" s="38"/>
      <c r="L14" s="39"/>
      <c r="M14" s="40"/>
      <c r="N14" s="96" t="str">
        <f ca="1">IFERROR(VLOOKUP(N13,일정관리!$W:$X,2,0),"")</f>
        <v/>
      </c>
      <c r="O14" s="96"/>
      <c r="P14" s="38"/>
      <c r="Q14" s="39"/>
      <c r="R14" s="40"/>
      <c r="S14" s="96" t="str">
        <f ca="1">IFERROR(VLOOKUP(S13,일정관리!$W:$X,2,0),"")</f>
        <v/>
      </c>
      <c r="T14" s="96"/>
      <c r="U14" s="38"/>
      <c r="V14" s="39"/>
      <c r="W14" s="40"/>
      <c r="X14" s="96" t="str">
        <f ca="1">IFERROR(VLOOKUP(X13,일정관리!$W:$X,2,0),"")</f>
        <v/>
      </c>
      <c r="Y14" s="96"/>
      <c r="Z14" s="38"/>
      <c r="AA14" s="39"/>
      <c r="AB14" s="40"/>
      <c r="AC14" s="96" t="str">
        <f ca="1">IFERROR(VLOOKUP(AC13,일정관리!$W:$X,2,0),"")</f>
        <v/>
      </c>
      <c r="AD14" s="96"/>
      <c r="AE14" s="38"/>
      <c r="AF14" s="39"/>
      <c r="AG14" s="40"/>
      <c r="AH14" s="96" t="str">
        <f ca="1">IFERROR(VLOOKUP(AH13,일정관리!$W:$X,2,0),"")</f>
        <v/>
      </c>
      <c r="AI14" s="96"/>
      <c r="AJ14" s="27"/>
      <c r="AL14" s="98"/>
    </row>
    <row r="15" spans="1:44" s="11" customFormat="1" ht="3.95" customHeight="1">
      <c r="B15" s="28"/>
      <c r="D15" s="13"/>
      <c r="E15" s="14"/>
      <c r="F15" s="29"/>
      <c r="G15" s="30"/>
      <c r="H15" s="13"/>
      <c r="I15" s="13"/>
      <c r="J15" s="14"/>
      <c r="K15" s="29"/>
      <c r="L15" s="30"/>
      <c r="M15" s="13"/>
      <c r="N15" s="13"/>
      <c r="O15" s="14"/>
      <c r="P15" s="29"/>
      <c r="Q15" s="30"/>
      <c r="R15" s="13"/>
      <c r="S15" s="13"/>
      <c r="T15" s="14"/>
      <c r="U15" s="29"/>
      <c r="V15" s="30"/>
      <c r="W15" s="13"/>
      <c r="X15" s="13"/>
      <c r="Y15" s="14"/>
      <c r="Z15" s="29"/>
      <c r="AA15" s="30"/>
      <c r="AB15" s="13"/>
      <c r="AC15" s="13"/>
      <c r="AD15" s="14"/>
      <c r="AE15" s="29"/>
      <c r="AF15" s="30"/>
      <c r="AG15" s="13"/>
      <c r="AH15" s="13"/>
      <c r="AI15" s="14"/>
      <c r="AJ15" s="31"/>
      <c r="AL15" s="98"/>
    </row>
    <row r="16" spans="1:44" s="11" customFormat="1" ht="15" customHeight="1">
      <c r="B16" s="28"/>
      <c r="C16" s="11" t="str">
        <f ca="1">INDIRECT("일정관리!R"&amp;ROW()-7+ROUNDDOWN((COLUMN()+1)/5,0))</f>
        <v/>
      </c>
      <c r="D16" s="107" t="str">
        <f ca="1">INDIRECT("일정관리!Q"&amp;ROW()-7+ROUNDDOWN(COLUMN()/5,0))</f>
        <v/>
      </c>
      <c r="E16" s="107"/>
      <c r="F16" s="29"/>
      <c r="G16" s="30"/>
      <c r="H16" s="11" t="str">
        <f ca="1">INDIRECT("일정관리!R"&amp;ROW()-7+ROUNDDOWN((COLUMN()+1)/5,0))</f>
        <v/>
      </c>
      <c r="I16" s="107" t="str">
        <f ca="1">INDIRECT("일정관리!Q"&amp;ROW()-7+ROUNDDOWN(COLUMN()/5,0))</f>
        <v/>
      </c>
      <c r="J16" s="107"/>
      <c r="K16" s="29"/>
      <c r="L16" s="30"/>
      <c r="M16" s="11" t="str">
        <f ca="1">INDIRECT("일정관리!R"&amp;ROW()-7+ROUNDDOWN((COLUMN()+1)/5,0))</f>
        <v>초록</v>
      </c>
      <c r="N16" s="107" t="str">
        <f ca="1">INDIRECT("일정관리!Q"&amp;ROW()-7+ROUNDDOWN(COLUMN()/5,0))</f>
        <v>📽 유튜브 업로드</v>
      </c>
      <c r="O16" s="107"/>
      <c r="P16" s="29"/>
      <c r="Q16" s="30"/>
      <c r="R16" s="11" t="str">
        <f ca="1">INDIRECT("일정관리!R"&amp;ROW()-7+ROUNDDOWN((COLUMN()+1)/5,0))</f>
        <v/>
      </c>
      <c r="S16" s="107" t="str">
        <f ca="1">INDIRECT("일정관리!Q"&amp;ROW()-7+ROUNDDOWN(COLUMN()/5,0))</f>
        <v/>
      </c>
      <c r="T16" s="107"/>
      <c r="U16" s="29"/>
      <c r="V16" s="30"/>
      <c r="W16" s="11" t="str">
        <f ca="1">INDIRECT("일정관리!R"&amp;ROW()-7+ROUNDDOWN((COLUMN()+1)/5,0))</f>
        <v/>
      </c>
      <c r="X16" s="107" t="str">
        <f ca="1">INDIRECT("일정관리!Q"&amp;ROW()-7+ROUNDDOWN(COLUMN()/5,0))</f>
        <v/>
      </c>
      <c r="Y16" s="107"/>
      <c r="Z16" s="29"/>
      <c r="AA16" s="30"/>
      <c r="AB16" s="11" t="str">
        <f ca="1">INDIRECT("일정관리!R"&amp;ROW()-7+ROUNDDOWN((COLUMN()+1)/5,0))</f>
        <v/>
      </c>
      <c r="AC16" s="107" t="str">
        <f ca="1">INDIRECT("일정관리!Q"&amp;ROW()-7+ROUNDDOWN(COLUMN()/5,0))</f>
        <v/>
      </c>
      <c r="AD16" s="107"/>
      <c r="AE16" s="29"/>
      <c r="AF16" s="30"/>
      <c r="AG16" s="11" t="str">
        <f ca="1">INDIRECT("일정관리!R"&amp;ROW()-7+ROUNDDOWN((COLUMN()+1)/5,0))</f>
        <v/>
      </c>
      <c r="AH16" s="107" t="str">
        <f ca="1">INDIRECT("일정관리!Q"&amp;ROW()-7+ROUNDDOWN(COLUMN()/5,0))</f>
        <v/>
      </c>
      <c r="AI16" s="107"/>
      <c r="AJ16" s="31"/>
      <c r="AL16" s="98"/>
    </row>
    <row r="17" spans="2:38" s="11" customFormat="1" ht="3" customHeight="1">
      <c r="B17" s="28"/>
      <c r="D17" s="15"/>
      <c r="E17" s="16"/>
      <c r="F17" s="29"/>
      <c r="G17" s="30"/>
      <c r="I17" s="15"/>
      <c r="J17" s="16"/>
      <c r="K17" s="29"/>
      <c r="L17" s="30"/>
      <c r="N17" s="15"/>
      <c r="O17" s="16"/>
      <c r="P17" s="29"/>
      <c r="Q17" s="30"/>
      <c r="S17" s="15"/>
      <c r="T17" s="16"/>
      <c r="U17" s="29"/>
      <c r="V17" s="30"/>
      <c r="X17" s="15"/>
      <c r="Y17" s="16"/>
      <c r="Z17" s="29"/>
      <c r="AA17" s="30"/>
      <c r="AC17" s="15"/>
      <c r="AD17" s="16"/>
      <c r="AE17" s="29"/>
      <c r="AF17" s="30"/>
      <c r="AH17" s="15"/>
      <c r="AI17" s="16"/>
      <c r="AJ17" s="31"/>
      <c r="AL17" s="98"/>
    </row>
    <row r="18" spans="2:38" s="11" customFormat="1" ht="15" customHeight="1">
      <c r="B18" s="28"/>
      <c r="C18" s="11" t="str">
        <f ca="1">INDIRECT("일정관리!T"&amp;ROW()-7+ROUNDDOWN((COLUMN()+1)/5,0)-2)</f>
        <v/>
      </c>
      <c r="D18" s="107" t="str">
        <f ca="1">INDIRECT("일정관리!S"&amp;ROW()-7+ROUNDDOWN(COLUMN()/5,0)-2)</f>
        <v/>
      </c>
      <c r="E18" s="107"/>
      <c r="F18" s="29"/>
      <c r="G18" s="30"/>
      <c r="H18" s="11" t="str">
        <f ca="1">INDIRECT("일정관리!T"&amp;ROW()-7+ROUNDDOWN((COLUMN()+1)/5,0)-2)</f>
        <v/>
      </c>
      <c r="I18" s="107" t="str">
        <f ca="1">INDIRECT("일정관리!S"&amp;ROW()-7+ROUNDDOWN(COLUMN()/5,0)-2)</f>
        <v/>
      </c>
      <c r="J18" s="107"/>
      <c r="K18" s="29"/>
      <c r="L18" s="30"/>
      <c r="M18" s="11" t="str">
        <f ca="1">INDIRECT("일정관리!T"&amp;ROW()-7+ROUNDDOWN((COLUMN()+1)/5,0)-2)</f>
        <v/>
      </c>
      <c r="N18" s="107" t="str">
        <f ca="1">INDIRECT("일정관리!S"&amp;ROW()-7+ROUNDDOWN(COLUMN()/5,0)-2)</f>
        <v/>
      </c>
      <c r="O18" s="107"/>
      <c r="P18" s="29"/>
      <c r="Q18" s="30"/>
      <c r="R18" s="11" t="str">
        <f ca="1">INDIRECT("일정관리!T"&amp;ROW()-7+ROUNDDOWN((COLUMN()+1)/5,0)-2)</f>
        <v/>
      </c>
      <c r="S18" s="107" t="str">
        <f ca="1">INDIRECT("일정관리!S"&amp;ROW()-7+ROUNDDOWN(COLUMN()/5,0)-2)</f>
        <v/>
      </c>
      <c r="T18" s="107"/>
      <c r="U18" s="29"/>
      <c r="V18" s="30"/>
      <c r="W18" s="11" t="str">
        <f ca="1">INDIRECT("일정관리!T"&amp;ROW()-7+ROUNDDOWN((COLUMN()+1)/5,0)-2)</f>
        <v/>
      </c>
      <c r="X18" s="107" t="str">
        <f ca="1">INDIRECT("일정관리!S"&amp;ROW()-7+ROUNDDOWN(COLUMN()/5,0)-2)</f>
        <v/>
      </c>
      <c r="Y18" s="107"/>
      <c r="Z18" s="29"/>
      <c r="AA18" s="30"/>
      <c r="AB18" s="11" t="str">
        <f ca="1">INDIRECT("일정관리!T"&amp;ROW()-7+ROUNDDOWN((COLUMN()+1)/5,0)-2)</f>
        <v/>
      </c>
      <c r="AC18" s="107" t="str">
        <f ca="1">INDIRECT("일정관리!S"&amp;ROW()-7+ROUNDDOWN(COLUMN()/5,0)-2)</f>
        <v/>
      </c>
      <c r="AD18" s="107"/>
      <c r="AE18" s="29"/>
      <c r="AF18" s="30"/>
      <c r="AG18" s="11" t="str">
        <f ca="1">INDIRECT("일정관리!T"&amp;ROW()-7+ROUNDDOWN((COLUMN()+1)/5,0)-2)</f>
        <v/>
      </c>
      <c r="AH18" s="107" t="str">
        <f ca="1">INDIRECT("일정관리!S"&amp;ROW()-7+ROUNDDOWN(COLUMN()/5,0)-2)</f>
        <v/>
      </c>
      <c r="AI18" s="107"/>
      <c r="AJ18" s="31"/>
      <c r="AL18" s="98"/>
    </row>
    <row r="19" spans="2:38" s="11" customFormat="1" ht="3.95" customHeight="1">
      <c r="B19" s="32"/>
      <c r="C19" s="17"/>
      <c r="D19" s="17"/>
      <c r="E19" s="18"/>
      <c r="F19" s="33"/>
      <c r="G19" s="34"/>
      <c r="H19" s="35"/>
      <c r="I19" s="35"/>
      <c r="J19" s="18"/>
      <c r="K19" s="33"/>
      <c r="L19" s="34"/>
      <c r="M19" s="35"/>
      <c r="N19" s="35"/>
      <c r="O19" s="18"/>
      <c r="P19" s="33"/>
      <c r="Q19" s="34"/>
      <c r="R19" s="35"/>
      <c r="S19" s="35"/>
      <c r="T19" s="18"/>
      <c r="U19" s="33"/>
      <c r="V19" s="34"/>
      <c r="W19" s="35"/>
      <c r="X19" s="35"/>
      <c r="Y19" s="18"/>
      <c r="Z19" s="33"/>
      <c r="AA19" s="34"/>
      <c r="AB19" s="35"/>
      <c r="AC19" s="35"/>
      <c r="AD19" s="18"/>
      <c r="AE19" s="33"/>
      <c r="AF19" s="34"/>
      <c r="AG19" s="35"/>
      <c r="AH19" s="35"/>
      <c r="AI19" s="18"/>
      <c r="AJ19" s="36"/>
      <c r="AL19" s="98"/>
    </row>
    <row r="20" spans="2:38" s="8" customFormat="1" ht="18" customHeight="1">
      <c r="B20" s="19"/>
      <c r="C20" s="20"/>
      <c r="D20" s="9">
        <f ca="1">AH13+1</f>
        <v>46215</v>
      </c>
      <c r="E20" s="10" t="str">
        <f ca="1">IFERROR("("&amp;VLOOKUP(D20,rng공휴일,3,0)&amp;")","")</f>
        <v/>
      </c>
      <c r="F20" s="21"/>
      <c r="G20" s="22"/>
      <c r="H20" s="9"/>
      <c r="I20" s="9">
        <f ca="1">D20+1</f>
        <v>46216</v>
      </c>
      <c r="J20" s="10" t="str">
        <f ca="1">IFERROR("("&amp;VLOOKUP(I20,rng공휴일,3,0)&amp;")","")</f>
        <v/>
      </c>
      <c r="K20" s="21"/>
      <c r="L20" s="22"/>
      <c r="M20" s="9"/>
      <c r="N20" s="9">
        <f ca="1">I20+1</f>
        <v>46217</v>
      </c>
      <c r="O20" s="10" t="str">
        <f ca="1">IFERROR("("&amp;VLOOKUP(N20,rng공휴일,3,0)&amp;")","")</f>
        <v/>
      </c>
      <c r="P20" s="21"/>
      <c r="Q20" s="22"/>
      <c r="R20" s="9"/>
      <c r="S20" s="9">
        <f ca="1">N20+1</f>
        <v>46218</v>
      </c>
      <c r="T20" s="10" t="str">
        <f ca="1">IFERROR("("&amp;VLOOKUP(S20,rng공휴일,3,0)&amp;")","")</f>
        <v/>
      </c>
      <c r="U20" s="21"/>
      <c r="V20" s="22"/>
      <c r="W20" s="9"/>
      <c r="X20" s="9">
        <f ca="1">S20+1</f>
        <v>46219</v>
      </c>
      <c r="Y20" s="10" t="str">
        <f ca="1">IFERROR("("&amp;VLOOKUP(X20,rng공휴일,3,0)&amp;")","")</f>
        <v/>
      </c>
      <c r="Z20" s="23"/>
      <c r="AA20" s="22"/>
      <c r="AB20" s="9"/>
      <c r="AC20" s="9">
        <f ca="1">X20+1</f>
        <v>46220</v>
      </c>
      <c r="AD20" s="10" t="str">
        <f ca="1">IFERROR("("&amp;VLOOKUP(AC20,rng공휴일,3,0)&amp;")","")</f>
        <v/>
      </c>
      <c r="AE20" s="21"/>
      <c r="AF20" s="22"/>
      <c r="AG20" s="9"/>
      <c r="AH20" s="9">
        <f ca="1">AC20+1</f>
        <v>46221</v>
      </c>
      <c r="AI20" s="10" t="str">
        <f ca="1">IFERROR("("&amp;VLOOKUP(AH20,rng공휴일,3,0)&amp;")","")</f>
        <v/>
      </c>
      <c r="AJ20" s="24"/>
      <c r="AL20" s="98"/>
    </row>
    <row r="21" spans="2:38" s="12" customFormat="1" ht="32.25" customHeight="1">
      <c r="B21" s="37"/>
      <c r="D21" s="96" t="str">
        <f ca="1">IFERROR(VLOOKUP(D20,일정관리!$W:$X,2,0),"")</f>
        <v/>
      </c>
      <c r="E21" s="96"/>
      <c r="F21" s="38"/>
      <c r="G21" s="39"/>
      <c r="H21" s="40"/>
      <c r="I21" s="96" t="str">
        <f ca="1">IFERROR(VLOOKUP(I20,일정관리!$W:$X,2,0),"")</f>
        <v/>
      </c>
      <c r="J21" s="96"/>
      <c r="K21" s="38"/>
      <c r="L21" s="39"/>
      <c r="M21" s="40"/>
      <c r="N21" s="96" t="str">
        <f ca="1">IFERROR(VLOOKUP(N20,일정관리!$W:$X,2,0),"")</f>
        <v/>
      </c>
      <c r="O21" s="96"/>
      <c r="P21" s="38"/>
      <c r="Q21" s="39"/>
      <c r="R21" s="40"/>
      <c r="S21" s="96" t="str">
        <f ca="1">IFERROR(VLOOKUP(S20,일정관리!$W:$X,2,0),"")</f>
        <v/>
      </c>
      <c r="T21" s="96"/>
      <c r="U21" s="38"/>
      <c r="V21" s="39"/>
      <c r="W21" s="40"/>
      <c r="X21" s="96" t="str">
        <f ca="1">IFERROR(VLOOKUP(X20,일정관리!$W:$X,2,0),"")</f>
        <v/>
      </c>
      <c r="Y21" s="96"/>
      <c r="Z21" s="38"/>
      <c r="AA21" s="39"/>
      <c r="AB21" s="40"/>
      <c r="AC21" s="96" t="str">
        <f ca="1">IFERROR(VLOOKUP(AC20,일정관리!$W:$X,2,0),"")</f>
        <v/>
      </c>
      <c r="AD21" s="96"/>
      <c r="AE21" s="38"/>
      <c r="AF21" s="39"/>
      <c r="AG21" s="40"/>
      <c r="AH21" s="96" t="str">
        <f ca="1">IFERROR(VLOOKUP(AH20,일정관리!$W:$X,2,0),"")</f>
        <v/>
      </c>
      <c r="AI21" s="96"/>
      <c r="AJ21" s="41"/>
      <c r="AL21" s="98"/>
    </row>
    <row r="22" spans="2:38" s="11" customFormat="1" ht="3.95" customHeight="1">
      <c r="B22" s="28"/>
      <c r="D22" s="13"/>
      <c r="E22" s="14"/>
      <c r="F22" s="29"/>
      <c r="G22" s="30"/>
      <c r="H22" s="13"/>
      <c r="I22" s="13"/>
      <c r="J22" s="14"/>
      <c r="K22" s="29"/>
      <c r="L22" s="30"/>
      <c r="M22" s="13"/>
      <c r="N22" s="13"/>
      <c r="O22" s="14"/>
      <c r="P22" s="29"/>
      <c r="Q22" s="30"/>
      <c r="R22" s="13"/>
      <c r="S22" s="13"/>
      <c r="T22" s="14"/>
      <c r="U22" s="29"/>
      <c r="V22" s="30"/>
      <c r="W22" s="13"/>
      <c r="X22" s="13"/>
      <c r="Y22" s="14"/>
      <c r="Z22" s="29"/>
      <c r="AA22" s="30"/>
      <c r="AB22" s="13"/>
      <c r="AC22" s="13"/>
      <c r="AD22" s="14"/>
      <c r="AE22" s="29"/>
      <c r="AF22" s="30"/>
      <c r="AG22" s="13"/>
      <c r="AH22" s="13"/>
      <c r="AI22" s="14"/>
      <c r="AJ22" s="31"/>
      <c r="AL22" s="98"/>
    </row>
    <row r="23" spans="2:38" s="11" customFormat="1" ht="15" customHeight="1">
      <c r="B23" s="28"/>
      <c r="C23" s="11" t="str">
        <f ca="1">INDIRECT("일정관리!R"&amp;ROW()-7+ROUNDDOWN((COLUMN()+1)/5,0))</f>
        <v/>
      </c>
      <c r="D23" s="107" t="str">
        <f ca="1">INDIRECT("일정관리!Q"&amp;ROW()-7+ROUNDDOWN(COLUMN()/5,0))</f>
        <v/>
      </c>
      <c r="E23" s="107"/>
      <c r="F23" s="29"/>
      <c r="G23" s="30"/>
      <c r="H23" s="11" t="str">
        <f ca="1">INDIRECT("일정관리!R"&amp;ROW()-7+ROUNDDOWN((COLUMN()+1)/5,0))</f>
        <v>파랑</v>
      </c>
      <c r="I23" s="107" t="str">
        <f ca="1">INDIRECT("일정관리!Q"&amp;ROW()-7+ROUNDDOWN(COLUMN()/5,0))</f>
        <v>📝 아이디어 회의</v>
      </c>
      <c r="J23" s="107"/>
      <c r="K23" s="29"/>
      <c r="L23" s="30"/>
      <c r="M23" s="11" t="str">
        <f ca="1">INDIRECT("일정관리!R"&amp;ROW()-7+ROUNDDOWN((COLUMN()+1)/5,0))</f>
        <v/>
      </c>
      <c r="N23" s="107" t="str">
        <f ca="1">INDIRECT("일정관리!Q"&amp;ROW()-7+ROUNDDOWN(COLUMN()/5,0))</f>
        <v/>
      </c>
      <c r="O23" s="107"/>
      <c r="P23" s="29"/>
      <c r="Q23" s="30"/>
      <c r="R23" s="11" t="str">
        <f ca="1">INDIRECT("일정관리!R"&amp;ROW()-7+ROUNDDOWN((COLUMN()+1)/5,0))</f>
        <v/>
      </c>
      <c r="S23" s="107" t="str">
        <f ca="1">INDIRECT("일정관리!Q"&amp;ROW()-7+ROUNDDOWN(COLUMN()/5,0))</f>
        <v/>
      </c>
      <c r="T23" s="107"/>
      <c r="U23" s="29"/>
      <c r="V23" s="30"/>
      <c r="W23" s="11" t="str">
        <f ca="1">INDIRECT("일정관리!R"&amp;ROW()-7+ROUNDDOWN((COLUMN()+1)/5,0))</f>
        <v/>
      </c>
      <c r="X23" s="107" t="str">
        <f ca="1">INDIRECT("일정관리!Q"&amp;ROW()-7+ROUNDDOWN(COLUMN()/5,0))</f>
        <v/>
      </c>
      <c r="Y23" s="107"/>
      <c r="Z23" s="29"/>
      <c r="AA23" s="30"/>
      <c r="AB23" s="11" t="str">
        <f ca="1">INDIRECT("일정관리!R"&amp;ROW()-7+ROUNDDOWN((COLUMN()+1)/5,0))</f>
        <v/>
      </c>
      <c r="AC23" s="107" t="str">
        <f ca="1">INDIRECT("일정관리!Q"&amp;ROW()-7+ROUNDDOWN(COLUMN()/5,0))</f>
        <v/>
      </c>
      <c r="AD23" s="107"/>
      <c r="AE23" s="29"/>
      <c r="AF23" s="30"/>
      <c r="AG23" s="11" t="str">
        <f ca="1">INDIRECT("일정관리!R"&amp;ROW()-7+ROUNDDOWN((COLUMN()+1)/5,0))</f>
        <v/>
      </c>
      <c r="AH23" s="107" t="str">
        <f ca="1">INDIRECT("일정관리!Q"&amp;ROW()-7+ROUNDDOWN(COLUMN()/5,0))</f>
        <v/>
      </c>
      <c r="AI23" s="107"/>
      <c r="AJ23" s="31"/>
      <c r="AL23" s="98"/>
    </row>
    <row r="24" spans="2:38" s="11" customFormat="1" ht="3" customHeight="1">
      <c r="B24" s="28"/>
      <c r="D24" s="15"/>
      <c r="E24" s="16"/>
      <c r="F24" s="29"/>
      <c r="G24" s="30"/>
      <c r="I24" s="15"/>
      <c r="J24" s="16"/>
      <c r="K24" s="29"/>
      <c r="L24" s="30"/>
      <c r="N24" s="15"/>
      <c r="O24" s="16"/>
      <c r="P24" s="29"/>
      <c r="Q24" s="30"/>
      <c r="S24" s="15"/>
      <c r="T24" s="16"/>
      <c r="U24" s="29"/>
      <c r="V24" s="30"/>
      <c r="X24" s="15"/>
      <c r="Y24" s="16"/>
      <c r="Z24" s="29"/>
      <c r="AA24" s="30"/>
      <c r="AC24" s="15"/>
      <c r="AD24" s="16"/>
      <c r="AE24" s="29"/>
      <c r="AF24" s="30"/>
      <c r="AH24" s="15"/>
      <c r="AI24" s="16"/>
      <c r="AJ24" s="31"/>
      <c r="AL24" s="98"/>
    </row>
    <row r="25" spans="2:38" s="11" customFormat="1" ht="15" customHeight="1">
      <c r="B25" s="28"/>
      <c r="C25" s="11" t="str">
        <f ca="1">INDIRECT("일정관리!T"&amp;ROW()-7+ROUNDDOWN((COLUMN()+1)/5,0)-2)</f>
        <v/>
      </c>
      <c r="D25" s="107" t="str">
        <f ca="1">INDIRECT("일정관리!S"&amp;ROW()-7+ROUNDDOWN(COLUMN()/5,0)-2)</f>
        <v/>
      </c>
      <c r="E25" s="107"/>
      <c r="F25" s="29"/>
      <c r="G25" s="30"/>
      <c r="H25" s="11" t="str">
        <f ca="1">INDIRECT("일정관리!T"&amp;ROW()-7+ROUNDDOWN((COLUMN()+1)/5,0)-2)</f>
        <v>노랑</v>
      </c>
      <c r="I25" s="107" t="str">
        <f ca="1">INDIRECT("일정관리!S"&amp;ROW()-7+ROUNDDOWN(COLUMN()/5,0)-2)</f>
        <v>📝 다음영상 편집회의</v>
      </c>
      <c r="J25" s="107"/>
      <c r="K25" s="29"/>
      <c r="L25" s="30"/>
      <c r="M25" s="11" t="str">
        <f ca="1">INDIRECT("일정관리!T"&amp;ROW()-7+ROUNDDOWN((COLUMN()+1)/5,0)-2)</f>
        <v/>
      </c>
      <c r="N25" s="107" t="str">
        <f ca="1">INDIRECT("일정관리!S"&amp;ROW()-7+ROUNDDOWN(COLUMN()/5,0)-2)</f>
        <v/>
      </c>
      <c r="O25" s="107"/>
      <c r="P25" s="29"/>
      <c r="Q25" s="30"/>
      <c r="R25" s="11" t="str">
        <f ca="1">INDIRECT("일정관리!T"&amp;ROW()-7+ROUNDDOWN((COLUMN()+1)/5,0)-2)</f>
        <v/>
      </c>
      <c r="S25" s="107" t="str">
        <f ca="1">INDIRECT("일정관리!S"&amp;ROW()-7+ROUNDDOWN(COLUMN()/5,0)-2)</f>
        <v/>
      </c>
      <c r="T25" s="107"/>
      <c r="U25" s="29"/>
      <c r="V25" s="30"/>
      <c r="W25" s="11" t="str">
        <f ca="1">INDIRECT("일정관리!T"&amp;ROW()-7+ROUNDDOWN((COLUMN()+1)/5,0)-2)</f>
        <v/>
      </c>
      <c r="X25" s="107" t="str">
        <f ca="1">INDIRECT("일정관리!S"&amp;ROW()-7+ROUNDDOWN(COLUMN()/5,0)-2)</f>
        <v/>
      </c>
      <c r="Y25" s="107"/>
      <c r="Z25" s="29"/>
      <c r="AA25" s="30"/>
      <c r="AB25" s="11" t="str">
        <f ca="1">INDIRECT("일정관리!T"&amp;ROW()-7+ROUNDDOWN((COLUMN()+1)/5,0)-2)</f>
        <v/>
      </c>
      <c r="AC25" s="107" t="str">
        <f ca="1">INDIRECT("일정관리!S"&amp;ROW()-7+ROUNDDOWN(COLUMN()/5,0)-2)</f>
        <v/>
      </c>
      <c r="AD25" s="107"/>
      <c r="AE25" s="29"/>
      <c r="AF25" s="30"/>
      <c r="AG25" s="11" t="str">
        <f ca="1">INDIRECT("일정관리!T"&amp;ROW()-7+ROUNDDOWN((COLUMN()+1)/5,0)-2)</f>
        <v/>
      </c>
      <c r="AH25" s="107" t="str">
        <f ca="1">INDIRECT("일정관리!S"&amp;ROW()-7+ROUNDDOWN(COLUMN()/5,0)-2)</f>
        <v/>
      </c>
      <c r="AI25" s="107"/>
      <c r="AJ25" s="31"/>
      <c r="AL25" s="98"/>
    </row>
    <row r="26" spans="2:38" s="11" customFormat="1" ht="3.95" customHeight="1">
      <c r="B26" s="32"/>
      <c r="C26" s="17"/>
      <c r="D26" s="17"/>
      <c r="E26" s="18"/>
      <c r="F26" s="33"/>
      <c r="G26" s="34"/>
      <c r="H26" s="35"/>
      <c r="I26" s="35"/>
      <c r="J26" s="18"/>
      <c r="K26" s="33"/>
      <c r="L26" s="34"/>
      <c r="M26" s="35"/>
      <c r="N26" s="35"/>
      <c r="O26" s="18"/>
      <c r="P26" s="33"/>
      <c r="Q26" s="34"/>
      <c r="R26" s="35"/>
      <c r="S26" s="35"/>
      <c r="T26" s="18"/>
      <c r="U26" s="33"/>
      <c r="V26" s="34"/>
      <c r="W26" s="35"/>
      <c r="X26" s="35"/>
      <c r="Y26" s="18"/>
      <c r="Z26" s="33"/>
      <c r="AA26" s="34"/>
      <c r="AB26" s="35"/>
      <c r="AC26" s="35"/>
      <c r="AD26" s="18"/>
      <c r="AE26" s="33"/>
      <c r="AF26" s="34"/>
      <c r="AG26" s="35"/>
      <c r="AH26" s="35"/>
      <c r="AI26" s="18"/>
      <c r="AJ26" s="36"/>
      <c r="AL26" s="98"/>
    </row>
    <row r="27" spans="2:38" s="8" customFormat="1" ht="18" customHeight="1">
      <c r="B27" s="19"/>
      <c r="C27" s="20"/>
      <c r="D27" s="9">
        <f ca="1">AH20+1</f>
        <v>46222</v>
      </c>
      <c r="E27" s="10" t="str">
        <f ca="1">IFERROR("("&amp;VLOOKUP(D27,rng공휴일,3,0)&amp;")","")</f>
        <v/>
      </c>
      <c r="F27" s="21"/>
      <c r="G27" s="22"/>
      <c r="H27" s="9"/>
      <c r="I27" s="9">
        <f ca="1">D27+1</f>
        <v>46223</v>
      </c>
      <c r="J27" s="10" t="str">
        <f ca="1">IFERROR("("&amp;VLOOKUP(I27,rng공휴일,3,0)&amp;")","")</f>
        <v/>
      </c>
      <c r="K27" s="21"/>
      <c r="L27" s="22"/>
      <c r="M27" s="9"/>
      <c r="N27" s="9">
        <f ca="1">I27+1</f>
        <v>46224</v>
      </c>
      <c r="O27" s="10" t="str">
        <f ca="1">IFERROR("("&amp;VLOOKUP(N27,rng공휴일,3,0)&amp;")","")</f>
        <v/>
      </c>
      <c r="P27" s="21"/>
      <c r="Q27" s="22"/>
      <c r="R27" s="9"/>
      <c r="S27" s="9">
        <f ca="1">N27+1</f>
        <v>46225</v>
      </c>
      <c r="T27" s="10" t="str">
        <f ca="1">IFERROR("("&amp;VLOOKUP(S27,rng공휴일,3,0)&amp;")","")</f>
        <v/>
      </c>
      <c r="U27" s="21"/>
      <c r="V27" s="22"/>
      <c r="W27" s="9"/>
      <c r="X27" s="9">
        <f ca="1">S27+1</f>
        <v>46226</v>
      </c>
      <c r="Y27" s="10" t="str">
        <f ca="1">IFERROR("("&amp;VLOOKUP(X27,rng공휴일,3,0)&amp;")","")</f>
        <v/>
      </c>
      <c r="Z27" s="23"/>
      <c r="AA27" s="22"/>
      <c r="AB27" s="9"/>
      <c r="AC27" s="9">
        <f ca="1">X27+1</f>
        <v>46227</v>
      </c>
      <c r="AD27" s="10" t="str">
        <f ca="1">IFERROR("("&amp;VLOOKUP(AC27,rng공휴일,3,0)&amp;")","")</f>
        <v/>
      </c>
      <c r="AE27" s="21"/>
      <c r="AF27" s="22"/>
      <c r="AG27" s="9"/>
      <c r="AH27" s="9">
        <f ca="1">AC27+1</f>
        <v>46228</v>
      </c>
      <c r="AI27" s="10" t="str">
        <f ca="1">IFERROR("("&amp;VLOOKUP(AH27,rng공휴일,3,0)&amp;")","")</f>
        <v/>
      </c>
      <c r="AJ27" s="24"/>
      <c r="AL27" s="98"/>
    </row>
    <row r="28" spans="2:38" s="12" customFormat="1" ht="32.25" customHeight="1">
      <c r="B28" s="37"/>
      <c r="D28" s="96" t="str">
        <f ca="1">IFERROR(VLOOKUP(D27,일정관리!$W:$X,2,0),"")</f>
        <v/>
      </c>
      <c r="E28" s="96"/>
      <c r="F28" s="38"/>
      <c r="G28" s="39"/>
      <c r="H28" s="40"/>
      <c r="I28" s="96" t="str">
        <f ca="1">IFERROR(VLOOKUP(I27,일정관리!$W:$X,2,0),"")</f>
        <v/>
      </c>
      <c r="J28" s="96"/>
      <c r="K28" s="38"/>
      <c r="L28" s="39"/>
      <c r="M28" s="40"/>
      <c r="N28" s="96" t="str">
        <f ca="1">IFERROR(VLOOKUP(N27,일정관리!$W:$X,2,0),"")</f>
        <v/>
      </c>
      <c r="O28" s="96"/>
      <c r="P28" s="38"/>
      <c r="Q28" s="39"/>
      <c r="R28" s="40"/>
      <c r="S28" s="96" t="str">
        <f ca="1">IFERROR(VLOOKUP(S27,일정관리!$W:$X,2,0),"")</f>
        <v/>
      </c>
      <c r="T28" s="96"/>
      <c r="U28" s="38"/>
      <c r="V28" s="39"/>
      <c r="W28" s="40"/>
      <c r="X28" s="96" t="str">
        <f ca="1">IFERROR(VLOOKUP(X27,일정관리!$W:$X,2,0),"")</f>
        <v/>
      </c>
      <c r="Y28" s="96"/>
      <c r="Z28" s="38"/>
      <c r="AA28" s="39"/>
      <c r="AB28" s="40"/>
      <c r="AC28" s="96" t="str">
        <f ca="1">IFERROR(VLOOKUP(AC27,일정관리!$W:$X,2,0),"")</f>
        <v/>
      </c>
      <c r="AD28" s="96"/>
      <c r="AE28" s="38"/>
      <c r="AF28" s="39"/>
      <c r="AG28" s="40"/>
      <c r="AH28" s="96" t="str">
        <f ca="1">IFERROR(VLOOKUP(AH27,일정관리!$W:$X,2,0),"")</f>
        <v/>
      </c>
      <c r="AI28" s="96"/>
      <c r="AJ28" s="41"/>
      <c r="AL28" s="98"/>
    </row>
    <row r="29" spans="2:38" s="11" customFormat="1" ht="3.95" customHeight="1">
      <c r="B29" s="28"/>
      <c r="D29" s="13"/>
      <c r="E29" s="14"/>
      <c r="F29" s="29"/>
      <c r="G29" s="30"/>
      <c r="H29" s="13"/>
      <c r="I29" s="13"/>
      <c r="J29" s="14"/>
      <c r="K29" s="29"/>
      <c r="L29" s="30"/>
      <c r="M29" s="13"/>
      <c r="N29" s="13"/>
      <c r="O29" s="14"/>
      <c r="P29" s="29"/>
      <c r="Q29" s="30"/>
      <c r="R29" s="13"/>
      <c r="S29" s="13"/>
      <c r="T29" s="14"/>
      <c r="U29" s="29"/>
      <c r="V29" s="30"/>
      <c r="W29" s="13"/>
      <c r="X29" s="13"/>
      <c r="Y29" s="14"/>
      <c r="Z29" s="29"/>
      <c r="AA29" s="30"/>
      <c r="AB29" s="13"/>
      <c r="AC29" s="13"/>
      <c r="AD29" s="14"/>
      <c r="AE29" s="29"/>
      <c r="AF29" s="30"/>
      <c r="AG29" s="13"/>
      <c r="AH29" s="13"/>
      <c r="AI29" s="14"/>
      <c r="AJ29" s="31"/>
      <c r="AL29" s="98"/>
    </row>
    <row r="30" spans="2:38" s="11" customFormat="1" ht="15" customHeight="1">
      <c r="B30" s="28"/>
      <c r="C30" s="11" t="str">
        <f ca="1">INDIRECT("일정관리!R"&amp;ROW()-7+ROUNDDOWN((COLUMN()+1)/5,0))</f>
        <v>노랑</v>
      </c>
      <c r="D30" s="107" t="str">
        <f ca="1">INDIRECT("일정관리!Q"&amp;ROW()-7+ROUNDDOWN(COLUMN()/5,0))</f>
        <v>✏️ 출판사 2차 미팅</v>
      </c>
      <c r="E30" s="107"/>
      <c r="F30" s="29"/>
      <c r="G30" s="30"/>
      <c r="H30" s="11" t="str">
        <f ca="1">INDIRECT("일정관리!R"&amp;ROW()-7+ROUNDDOWN((COLUMN()+1)/5,0))</f>
        <v/>
      </c>
      <c r="I30" s="107" t="str">
        <f ca="1">INDIRECT("일정관리!Q"&amp;ROW()-7+ROUNDDOWN(COLUMN()/5,0))</f>
        <v/>
      </c>
      <c r="J30" s="107"/>
      <c r="K30" s="29"/>
      <c r="L30" s="30"/>
      <c r="M30" s="11" t="str">
        <f ca="1">INDIRECT("일정관리!R"&amp;ROW()-7+ROUNDDOWN((COLUMN()+1)/5,0))</f>
        <v/>
      </c>
      <c r="N30" s="107" t="str">
        <f ca="1">INDIRECT("일정관리!Q"&amp;ROW()-7+ROUNDDOWN(COLUMN()/5,0))</f>
        <v/>
      </c>
      <c r="O30" s="107"/>
      <c r="P30" s="29"/>
      <c r="Q30" s="30"/>
      <c r="R30" s="11" t="str">
        <f ca="1">INDIRECT("일정관리!R"&amp;ROW()-7+ROUNDDOWN((COLUMN()+1)/5,0))</f>
        <v/>
      </c>
      <c r="S30" s="107" t="str">
        <f ca="1">INDIRECT("일정관리!Q"&amp;ROW()-7+ROUNDDOWN(COLUMN()/5,0))</f>
        <v/>
      </c>
      <c r="T30" s="107"/>
      <c r="U30" s="29"/>
      <c r="V30" s="30"/>
      <c r="W30" s="11" t="str">
        <f ca="1">INDIRECT("일정관리!R"&amp;ROW()-7+ROUNDDOWN((COLUMN()+1)/5,0))</f>
        <v/>
      </c>
      <c r="X30" s="107" t="str">
        <f ca="1">INDIRECT("일정관리!Q"&amp;ROW()-7+ROUNDDOWN(COLUMN()/5,0))</f>
        <v/>
      </c>
      <c r="Y30" s="107"/>
      <c r="Z30" s="29"/>
      <c r="AA30" s="30"/>
      <c r="AB30" s="11" t="str">
        <f ca="1">INDIRECT("일정관리!R"&amp;ROW()-7+ROUNDDOWN((COLUMN()+1)/5,0))</f>
        <v/>
      </c>
      <c r="AC30" s="107" t="str">
        <f ca="1">INDIRECT("일정관리!Q"&amp;ROW()-7+ROUNDDOWN(COLUMN()/5,0))</f>
        <v/>
      </c>
      <c r="AD30" s="107"/>
      <c r="AE30" s="29"/>
      <c r="AF30" s="30"/>
      <c r="AG30" s="11" t="str">
        <f ca="1">INDIRECT("일정관리!R"&amp;ROW()-7+ROUNDDOWN((COLUMN()+1)/5,0))</f>
        <v>빨강</v>
      </c>
      <c r="AH30" s="107" t="str">
        <f ca="1">INDIRECT("일정관리!Q"&amp;ROW()-7+ROUNDDOWN(COLUMN()/5,0))</f>
        <v>⏰ 신규 포장재 구매관련 미팅</v>
      </c>
      <c r="AI30" s="107"/>
      <c r="AJ30" s="31"/>
      <c r="AL30" s="98"/>
    </row>
    <row r="31" spans="2:38" s="11" customFormat="1" ht="3" customHeight="1">
      <c r="B31" s="28"/>
      <c r="D31" s="15"/>
      <c r="E31" s="16"/>
      <c r="F31" s="29"/>
      <c r="G31" s="30"/>
      <c r="I31" s="15"/>
      <c r="J31" s="16"/>
      <c r="K31" s="29"/>
      <c r="L31" s="30"/>
      <c r="N31" s="15"/>
      <c r="O31" s="16"/>
      <c r="P31" s="29"/>
      <c r="Q31" s="30"/>
      <c r="S31" s="15"/>
      <c r="T31" s="16"/>
      <c r="U31" s="29"/>
      <c r="V31" s="30"/>
      <c r="X31" s="15"/>
      <c r="Y31" s="16"/>
      <c r="Z31" s="29"/>
      <c r="AA31" s="30"/>
      <c r="AC31" s="15"/>
      <c r="AD31" s="16"/>
      <c r="AE31" s="29"/>
      <c r="AF31" s="30"/>
      <c r="AH31" s="15"/>
      <c r="AI31" s="16"/>
      <c r="AJ31" s="31"/>
      <c r="AL31" s="98"/>
    </row>
    <row r="32" spans="2:38" s="11" customFormat="1" ht="15" customHeight="1">
      <c r="B32" s="28"/>
      <c r="C32" s="11" t="str">
        <f ca="1">INDIRECT("일정관리!T"&amp;ROW()-7+ROUNDDOWN((COLUMN()+1)/5,0)-2)</f>
        <v/>
      </c>
      <c r="D32" s="107" t="str">
        <f ca="1">INDIRECT("일정관리!S"&amp;ROW()-7+ROUNDDOWN(COLUMN()/5,0)-2)</f>
        <v/>
      </c>
      <c r="E32" s="107"/>
      <c r="F32" s="29"/>
      <c r="G32" s="30"/>
      <c r="H32" s="11" t="str">
        <f ca="1">INDIRECT("일정관리!T"&amp;ROW()-7+ROUNDDOWN((COLUMN()+1)/5,0)-2)</f>
        <v/>
      </c>
      <c r="I32" s="107" t="str">
        <f ca="1">INDIRECT("일정관리!S"&amp;ROW()-7+ROUNDDOWN(COLUMN()/5,0)-2)</f>
        <v/>
      </c>
      <c r="J32" s="107"/>
      <c r="K32" s="29"/>
      <c r="L32" s="30"/>
      <c r="M32" s="11" t="str">
        <f ca="1">INDIRECT("일정관리!T"&amp;ROW()-7+ROUNDDOWN((COLUMN()+1)/5,0)-2)</f>
        <v/>
      </c>
      <c r="N32" s="107" t="str">
        <f ca="1">INDIRECT("일정관리!S"&amp;ROW()-7+ROUNDDOWN(COLUMN()/5,0)-2)</f>
        <v/>
      </c>
      <c r="O32" s="107"/>
      <c r="P32" s="29"/>
      <c r="Q32" s="30"/>
      <c r="R32" s="11" t="str">
        <f ca="1">INDIRECT("일정관리!T"&amp;ROW()-7+ROUNDDOWN((COLUMN()+1)/5,0)-2)</f>
        <v/>
      </c>
      <c r="S32" s="107" t="str">
        <f ca="1">INDIRECT("일정관리!S"&amp;ROW()-7+ROUNDDOWN(COLUMN()/5,0)-2)</f>
        <v/>
      </c>
      <c r="T32" s="107"/>
      <c r="U32" s="29"/>
      <c r="V32" s="30"/>
      <c r="W32" s="11" t="str">
        <f ca="1">INDIRECT("일정관리!T"&amp;ROW()-7+ROUNDDOWN((COLUMN()+1)/5,0)-2)</f>
        <v/>
      </c>
      <c r="X32" s="107" t="str">
        <f ca="1">INDIRECT("일정관리!S"&amp;ROW()-7+ROUNDDOWN(COLUMN()/5,0)-2)</f>
        <v/>
      </c>
      <c r="Y32" s="107"/>
      <c r="Z32" s="29"/>
      <c r="AA32" s="30"/>
      <c r="AB32" s="11" t="str">
        <f ca="1">INDIRECT("일정관리!T"&amp;ROW()-7+ROUNDDOWN((COLUMN()+1)/5,0)-2)</f>
        <v/>
      </c>
      <c r="AC32" s="107" t="str">
        <f ca="1">INDIRECT("일정관리!S"&amp;ROW()-7+ROUNDDOWN(COLUMN()/5,0)-2)</f>
        <v/>
      </c>
      <c r="AD32" s="107"/>
      <c r="AE32" s="29"/>
      <c r="AF32" s="30"/>
      <c r="AG32" s="11" t="str">
        <f ca="1">INDIRECT("일정관리!T"&amp;ROW()-7+ROUNDDOWN((COLUMN()+1)/5,0)-2)</f>
        <v/>
      </c>
      <c r="AH32" s="107" t="str">
        <f ca="1">INDIRECT("일정관리!S"&amp;ROW()-7+ROUNDDOWN(COLUMN()/5,0)-2)</f>
        <v/>
      </c>
      <c r="AI32" s="107"/>
      <c r="AJ32" s="31"/>
      <c r="AL32" s="98"/>
    </row>
    <row r="33" spans="2:38" s="11" customFormat="1" ht="3.95" customHeight="1">
      <c r="B33" s="32"/>
      <c r="C33" s="17"/>
      <c r="D33" s="17"/>
      <c r="E33" s="18"/>
      <c r="F33" s="33"/>
      <c r="G33" s="34"/>
      <c r="H33" s="35"/>
      <c r="I33" s="35"/>
      <c r="J33" s="18"/>
      <c r="K33" s="33"/>
      <c r="L33" s="34"/>
      <c r="M33" s="35"/>
      <c r="N33" s="35"/>
      <c r="O33" s="18"/>
      <c r="P33" s="33"/>
      <c r="Q33" s="34"/>
      <c r="R33" s="35"/>
      <c r="S33" s="35"/>
      <c r="T33" s="18"/>
      <c r="U33" s="33"/>
      <c r="V33" s="34"/>
      <c r="W33" s="35"/>
      <c r="X33" s="35"/>
      <c r="Y33" s="18"/>
      <c r="Z33" s="33"/>
      <c r="AA33" s="34"/>
      <c r="AB33" s="35"/>
      <c r="AC33" s="35"/>
      <c r="AD33" s="18"/>
      <c r="AE33" s="33"/>
      <c r="AF33" s="34"/>
      <c r="AG33" s="35"/>
      <c r="AH33" s="35"/>
      <c r="AI33" s="18"/>
      <c r="AJ33" s="36"/>
      <c r="AL33" s="98"/>
    </row>
    <row r="34" spans="2:38" s="8" customFormat="1" ht="18" customHeight="1">
      <c r="B34" s="100"/>
      <c r="C34" s="101"/>
      <c r="D34" s="9">
        <f ca="1">AH27+1</f>
        <v>46229</v>
      </c>
      <c r="E34" s="10" t="str">
        <f ca="1">IFERROR("("&amp;VLOOKUP(D34,rng공휴일,3,0)&amp;")","")</f>
        <v/>
      </c>
      <c r="F34" s="102"/>
      <c r="G34" s="100"/>
      <c r="H34" s="101"/>
      <c r="I34" s="9">
        <f ca="1">D34+1</f>
        <v>46230</v>
      </c>
      <c r="J34" s="10" t="str">
        <f ca="1">IFERROR("("&amp;VLOOKUP(I34,rng공휴일,3,0)&amp;")","")</f>
        <v/>
      </c>
      <c r="K34" s="102"/>
      <c r="L34" s="100"/>
      <c r="M34" s="101"/>
      <c r="N34" s="9">
        <f ca="1">I34+1</f>
        <v>46231</v>
      </c>
      <c r="O34" s="10" t="str">
        <f ca="1">IFERROR("("&amp;VLOOKUP(N34,rng공휴일,3,0)&amp;")","")</f>
        <v/>
      </c>
      <c r="P34" s="102"/>
      <c r="Q34" s="100"/>
      <c r="R34" s="101"/>
      <c r="S34" s="9">
        <f ca="1">N34+1</f>
        <v>46232</v>
      </c>
      <c r="T34" s="10" t="str">
        <f ca="1">IFERROR("("&amp;VLOOKUP(S34,rng공휴일,3,0)&amp;")","")</f>
        <v/>
      </c>
      <c r="U34" s="102"/>
      <c r="V34" s="100"/>
      <c r="W34" s="101"/>
      <c r="X34" s="9">
        <f ca="1">S34+1</f>
        <v>46233</v>
      </c>
      <c r="Y34" s="10" t="str">
        <f ca="1">IFERROR("("&amp;VLOOKUP(X34,rng공휴일,3,0)&amp;")","")</f>
        <v/>
      </c>
      <c r="Z34" s="102"/>
      <c r="AA34" s="100"/>
      <c r="AB34" s="101"/>
      <c r="AC34" s="9">
        <f ca="1">X34+1</f>
        <v>46234</v>
      </c>
      <c r="AD34" s="10" t="str">
        <f ca="1">IFERROR("("&amp;VLOOKUP(AC34,rng공휴일,3,0)&amp;")","")</f>
        <v/>
      </c>
      <c r="AE34" s="102"/>
      <c r="AF34" s="100"/>
      <c r="AG34" s="101"/>
      <c r="AH34" s="9">
        <f ca="1">AC34+1</f>
        <v>46235</v>
      </c>
      <c r="AI34" s="10" t="str">
        <f ca="1">IFERROR("("&amp;VLOOKUP(AH34,rng공휴일,3,0)&amp;")","")</f>
        <v/>
      </c>
      <c r="AJ34" s="102"/>
      <c r="AL34" s="98"/>
    </row>
    <row r="35" spans="2:38" s="12" customFormat="1" ht="32.25" customHeight="1">
      <c r="B35" s="105"/>
      <c r="D35" s="96" t="str">
        <f ca="1">IFERROR(VLOOKUP(D34,일정관리!$W:$X,2,0),"")</f>
        <v/>
      </c>
      <c r="E35" s="96"/>
      <c r="F35" s="103"/>
      <c r="G35" s="105"/>
      <c r="I35" s="96" t="str">
        <f ca="1">IFERROR(VLOOKUP(I34,일정관리!$W:$X,2,0),"")</f>
        <v/>
      </c>
      <c r="J35" s="96"/>
      <c r="K35" s="103"/>
      <c r="L35" s="105"/>
      <c r="N35" s="96" t="str">
        <f ca="1">IFERROR(VLOOKUP(N34,일정관리!$W:$X,2,0),"")</f>
        <v/>
      </c>
      <c r="O35" s="96"/>
      <c r="P35" s="103"/>
      <c r="Q35" s="105"/>
      <c r="S35" s="96" t="str">
        <f ca="1">IFERROR(VLOOKUP(S34,일정관리!$W:$X,2,0),"")</f>
        <v/>
      </c>
      <c r="T35" s="96"/>
      <c r="U35" s="103"/>
      <c r="V35" s="105"/>
      <c r="X35" s="96" t="str">
        <f ca="1">IFERROR(VLOOKUP(X34,일정관리!$W:$X,2,0),"")</f>
        <v/>
      </c>
      <c r="Y35" s="96"/>
      <c r="Z35" s="103"/>
      <c r="AA35" s="105"/>
      <c r="AC35" s="96" t="str">
        <f ca="1">IFERROR(VLOOKUP(AC34,일정관리!$W:$X,2,0),"")</f>
        <v/>
      </c>
      <c r="AD35" s="96"/>
      <c r="AE35" s="103"/>
      <c r="AF35" s="105"/>
      <c r="AH35" s="96" t="str">
        <f ca="1">IFERROR(VLOOKUP(AH34,일정관리!$W:$X,2,0),"")</f>
        <v/>
      </c>
      <c r="AI35" s="96"/>
      <c r="AJ35" s="103"/>
      <c r="AL35" s="98"/>
    </row>
    <row r="36" spans="2:38" s="11" customFormat="1" ht="3.95" customHeight="1">
      <c r="B36" s="105"/>
      <c r="D36" s="13"/>
      <c r="E36" s="14"/>
      <c r="F36" s="103"/>
      <c r="G36" s="105"/>
      <c r="I36" s="13"/>
      <c r="J36" s="14"/>
      <c r="K36" s="103"/>
      <c r="L36" s="105"/>
      <c r="N36" s="13"/>
      <c r="O36" s="14"/>
      <c r="P36" s="103"/>
      <c r="Q36" s="105"/>
      <c r="S36" s="13"/>
      <c r="T36" s="14"/>
      <c r="U36" s="103"/>
      <c r="V36" s="105"/>
      <c r="X36" s="13"/>
      <c r="Y36" s="14"/>
      <c r="Z36" s="103"/>
      <c r="AA36" s="105"/>
      <c r="AC36" s="13"/>
      <c r="AD36" s="14"/>
      <c r="AE36" s="103"/>
      <c r="AF36" s="105"/>
      <c r="AH36" s="13"/>
      <c r="AI36" s="14"/>
      <c r="AJ36" s="103"/>
      <c r="AL36" s="98"/>
    </row>
    <row r="37" spans="2:38" s="11" customFormat="1" ht="15" customHeight="1">
      <c r="B37" s="105"/>
      <c r="C37" s="11" t="str">
        <f ca="1">INDIRECT("일정관리!R"&amp;ROW()-7+ROUNDDOWN((COLUMN()+1)/5,0))</f>
        <v/>
      </c>
      <c r="D37" s="107" t="str">
        <f ca="1">INDIRECT("일정관리!Q"&amp;ROW()-7+ROUNDDOWN(COLUMN()/5,0))</f>
        <v/>
      </c>
      <c r="E37" s="107"/>
      <c r="F37" s="103"/>
      <c r="G37" s="105"/>
      <c r="H37" s="11" t="str">
        <f ca="1">INDIRECT("일정관리!R"&amp;ROW()-7+ROUNDDOWN((COLUMN()+1)/5,0))</f>
        <v/>
      </c>
      <c r="I37" s="107" t="str">
        <f ca="1">INDIRECT("일정관리!Q"&amp;ROW()-7+ROUNDDOWN(COLUMN()/5,0))</f>
        <v/>
      </c>
      <c r="J37" s="107"/>
      <c r="K37" s="103"/>
      <c r="L37" s="105"/>
      <c r="M37" s="11" t="str">
        <f ca="1">INDIRECT("일정관리!R"&amp;ROW()-7+ROUNDDOWN((COLUMN()+1)/5,0))</f>
        <v/>
      </c>
      <c r="N37" s="107" t="str">
        <f ca="1">INDIRECT("일정관리!Q"&amp;ROW()-7+ROUNDDOWN(COLUMN()/5,0))</f>
        <v/>
      </c>
      <c r="O37" s="107"/>
      <c r="P37" s="103"/>
      <c r="Q37" s="105"/>
      <c r="R37" s="11" t="str">
        <f ca="1">INDIRECT("일정관리!R"&amp;ROW()-7+ROUNDDOWN((COLUMN()+1)/5,0))</f>
        <v/>
      </c>
      <c r="S37" s="107" t="str">
        <f ca="1">INDIRECT("일정관리!Q"&amp;ROW()-7+ROUNDDOWN(COLUMN()/5,0))</f>
        <v/>
      </c>
      <c r="T37" s="107"/>
      <c r="U37" s="103"/>
      <c r="V37" s="105"/>
      <c r="W37" s="11" t="str">
        <f ca="1">INDIRECT("일정관리!R"&amp;ROW()-7+ROUNDDOWN((COLUMN()+1)/5,0))</f>
        <v/>
      </c>
      <c r="X37" s="107" t="str">
        <f ca="1">INDIRECT("일정관리!Q"&amp;ROW()-7+ROUNDDOWN(COLUMN()/5,0))</f>
        <v/>
      </c>
      <c r="Y37" s="107"/>
      <c r="Z37" s="103"/>
      <c r="AA37" s="105"/>
      <c r="AB37" s="11" t="str">
        <f ca="1">INDIRECT("일정관리!R"&amp;ROW()-7+ROUNDDOWN((COLUMN()+1)/5,0))</f>
        <v>초록</v>
      </c>
      <c r="AC37" s="107" t="str">
        <f ca="1">INDIRECT("일정관리!Q"&amp;ROW()-7+ROUNDDOWN(COLUMN()/5,0))</f>
        <v>📝 아이디어 미팅</v>
      </c>
      <c r="AD37" s="107"/>
      <c r="AE37" s="103"/>
      <c r="AF37" s="105"/>
      <c r="AG37" s="11" t="str">
        <f ca="1">INDIRECT("일정관리!R"&amp;ROW()-7+ROUNDDOWN((COLUMN()+1)/5,0))</f>
        <v/>
      </c>
      <c r="AH37" s="107" t="str">
        <f ca="1">INDIRECT("일정관리!Q"&amp;ROW()-7+ROUNDDOWN(COLUMN()/5,0))</f>
        <v/>
      </c>
      <c r="AI37" s="107"/>
      <c r="AJ37" s="103"/>
      <c r="AL37" s="98"/>
    </row>
    <row r="38" spans="2:38" s="11" customFormat="1" ht="3" customHeight="1">
      <c r="B38" s="105"/>
      <c r="D38" s="15"/>
      <c r="E38" s="16"/>
      <c r="F38" s="103"/>
      <c r="G38" s="105"/>
      <c r="I38" s="15"/>
      <c r="J38" s="16"/>
      <c r="K38" s="103"/>
      <c r="L38" s="105"/>
      <c r="N38" s="15"/>
      <c r="O38" s="16"/>
      <c r="P38" s="103"/>
      <c r="Q38" s="105"/>
      <c r="S38" s="15"/>
      <c r="T38" s="16"/>
      <c r="U38" s="103"/>
      <c r="V38" s="105"/>
      <c r="X38" s="15"/>
      <c r="Y38" s="16"/>
      <c r="Z38" s="103"/>
      <c r="AA38" s="105"/>
      <c r="AC38" s="15"/>
      <c r="AD38" s="16"/>
      <c r="AE38" s="103"/>
      <c r="AF38" s="105"/>
      <c r="AH38" s="15"/>
      <c r="AI38" s="16"/>
      <c r="AJ38" s="103"/>
      <c r="AL38" s="98"/>
    </row>
    <row r="39" spans="2:38" s="11" customFormat="1" ht="15" customHeight="1">
      <c r="B39" s="105"/>
      <c r="C39" s="11" t="str">
        <f ca="1">INDIRECT("일정관리!T"&amp;ROW()-7+ROUNDDOWN((COLUMN()+1)/5,0)-2)</f>
        <v/>
      </c>
      <c r="D39" s="107" t="str">
        <f ca="1">INDIRECT("일정관리!S"&amp;ROW()-7+ROUNDDOWN(COLUMN()/5,0)-2)</f>
        <v/>
      </c>
      <c r="E39" s="107"/>
      <c r="F39" s="103"/>
      <c r="G39" s="105"/>
      <c r="H39" s="11" t="str">
        <f ca="1">INDIRECT("일정관리!T"&amp;ROW()-7+ROUNDDOWN((COLUMN()+1)/5,0)-2)</f>
        <v/>
      </c>
      <c r="I39" s="107" t="str">
        <f ca="1">INDIRECT("일정관리!S"&amp;ROW()-7+ROUNDDOWN(COLUMN()/5,0)-2)</f>
        <v/>
      </c>
      <c r="J39" s="107"/>
      <c r="K39" s="103"/>
      <c r="L39" s="105"/>
      <c r="M39" s="11" t="str">
        <f ca="1">INDIRECT("일정관리!T"&amp;ROW()-7+ROUNDDOWN((COLUMN()+1)/5,0)-2)</f>
        <v/>
      </c>
      <c r="N39" s="107" t="str">
        <f ca="1">INDIRECT("일정관리!S"&amp;ROW()-7+ROUNDDOWN(COLUMN()/5,0)-2)</f>
        <v/>
      </c>
      <c r="O39" s="107"/>
      <c r="P39" s="103"/>
      <c r="Q39" s="105"/>
      <c r="R39" s="11" t="str">
        <f ca="1">INDIRECT("일정관리!T"&amp;ROW()-7+ROUNDDOWN((COLUMN()+1)/5,0)-2)</f>
        <v/>
      </c>
      <c r="S39" s="107" t="str">
        <f ca="1">INDIRECT("일정관리!S"&amp;ROW()-7+ROUNDDOWN(COLUMN()/5,0)-2)</f>
        <v/>
      </c>
      <c r="T39" s="107"/>
      <c r="U39" s="103"/>
      <c r="V39" s="105"/>
      <c r="W39" s="11" t="str">
        <f ca="1">INDIRECT("일정관리!T"&amp;ROW()-7+ROUNDDOWN((COLUMN()+1)/5,0)-2)</f>
        <v/>
      </c>
      <c r="X39" s="107" t="str">
        <f ca="1">INDIRECT("일정관리!S"&amp;ROW()-7+ROUNDDOWN(COLUMN()/5,0)-2)</f>
        <v/>
      </c>
      <c r="Y39" s="107"/>
      <c r="Z39" s="103"/>
      <c r="AA39" s="105"/>
      <c r="AB39" s="11" t="str">
        <f ca="1">INDIRECT("일정관리!T"&amp;ROW()-7+ROUNDDOWN((COLUMN()+1)/5,0)-2)</f>
        <v/>
      </c>
      <c r="AC39" s="107" t="str">
        <f ca="1">INDIRECT("일정관리!S"&amp;ROW()-7+ROUNDDOWN(COLUMN()/5,0)-2)</f>
        <v/>
      </c>
      <c r="AD39" s="107"/>
      <c r="AE39" s="103"/>
      <c r="AF39" s="105"/>
      <c r="AG39" s="11" t="str">
        <f ca="1">INDIRECT("일정관리!T"&amp;ROW()-7+ROUNDDOWN((COLUMN()+1)/5,0)-2)</f>
        <v/>
      </c>
      <c r="AH39" s="107" t="str">
        <f ca="1">INDIRECT("일정관리!S"&amp;ROW()-7+ROUNDDOWN(COLUMN()/5,0)-2)</f>
        <v/>
      </c>
      <c r="AI39" s="107"/>
      <c r="AJ39" s="103"/>
      <c r="AL39" s="98"/>
    </row>
    <row r="40" spans="2:38" s="11" customFormat="1" ht="3.95" customHeight="1">
      <c r="B40" s="106"/>
      <c r="C40" s="17"/>
      <c r="D40" s="17"/>
      <c r="E40" s="18"/>
      <c r="F40" s="104"/>
      <c r="G40" s="106"/>
      <c r="H40" s="17"/>
      <c r="I40" s="17"/>
      <c r="J40" s="18"/>
      <c r="K40" s="104"/>
      <c r="L40" s="106"/>
      <c r="M40" s="17"/>
      <c r="N40" s="17"/>
      <c r="O40" s="18"/>
      <c r="P40" s="104"/>
      <c r="Q40" s="106"/>
      <c r="R40" s="17"/>
      <c r="S40" s="17"/>
      <c r="T40" s="18"/>
      <c r="U40" s="104"/>
      <c r="V40" s="106"/>
      <c r="W40" s="17"/>
      <c r="X40" s="17"/>
      <c r="Y40" s="18"/>
      <c r="Z40" s="104"/>
      <c r="AA40" s="106"/>
      <c r="AB40" s="17"/>
      <c r="AC40" s="17"/>
      <c r="AD40" s="18"/>
      <c r="AE40" s="104"/>
      <c r="AF40" s="106"/>
      <c r="AG40" s="17"/>
      <c r="AH40" s="17"/>
      <c r="AI40" s="18"/>
      <c r="AJ40" s="104"/>
      <c r="AL40" s="98"/>
    </row>
    <row r="41" spans="2:38" s="8" customFormat="1" ht="18" customHeight="1">
      <c r="B41" s="100"/>
      <c r="C41" s="101"/>
      <c r="D41" s="9">
        <f ca="1">AH34+1</f>
        <v>46236</v>
      </c>
      <c r="E41" s="10" t="str">
        <f ca="1">IFERROR("("&amp;VLOOKUP(D41,rng공휴일,3,0)&amp;")","")</f>
        <v/>
      </c>
      <c r="F41" s="102"/>
      <c r="G41" s="100"/>
      <c r="H41" s="101"/>
      <c r="I41" s="9">
        <f ca="1">D41+1</f>
        <v>46237</v>
      </c>
      <c r="J41" s="10" t="str">
        <f ca="1">IFERROR("("&amp;VLOOKUP(I41,rng공휴일,3,0)&amp;")","")</f>
        <v/>
      </c>
      <c r="K41" s="102"/>
      <c r="L41" s="100"/>
      <c r="M41" s="101"/>
      <c r="N41" s="9">
        <f ca="1">I41+1</f>
        <v>46238</v>
      </c>
      <c r="O41" s="10" t="str">
        <f ca="1">IFERROR("("&amp;VLOOKUP(N41,rng공휴일,3,0)&amp;")","")</f>
        <v/>
      </c>
      <c r="P41" s="102"/>
      <c r="Q41" s="100"/>
      <c r="R41" s="101"/>
      <c r="S41" s="9">
        <f ca="1">N41+1</f>
        <v>46239</v>
      </c>
      <c r="T41" s="10" t="str">
        <f ca="1">IFERROR("("&amp;VLOOKUP(S41,rng공휴일,3,0)&amp;")","")</f>
        <v/>
      </c>
      <c r="U41" s="102"/>
      <c r="V41" s="100"/>
      <c r="W41" s="101"/>
      <c r="X41" s="9">
        <f ca="1">S41+1</f>
        <v>46240</v>
      </c>
      <c r="Y41" s="10" t="str">
        <f ca="1">IFERROR("("&amp;VLOOKUP(X41,rng공휴일,3,0)&amp;")","")</f>
        <v/>
      </c>
      <c r="Z41" s="102"/>
      <c r="AA41" s="100"/>
      <c r="AB41" s="101"/>
      <c r="AC41" s="9">
        <f ca="1">X41+1</f>
        <v>46241</v>
      </c>
      <c r="AD41" s="10" t="str">
        <f ca="1">IFERROR("("&amp;VLOOKUP(AC41,rng공휴일,3,0)&amp;")","")</f>
        <v/>
      </c>
      <c r="AE41" s="102"/>
      <c r="AF41" s="100"/>
      <c r="AG41" s="101"/>
      <c r="AH41" s="9">
        <f ca="1">AC41+1</f>
        <v>46242</v>
      </c>
      <c r="AI41" s="10" t="str">
        <f ca="1">IFERROR("("&amp;VLOOKUP(AH41,rng공휴일,3,0)&amp;")","")</f>
        <v/>
      </c>
      <c r="AJ41" s="102"/>
      <c r="AL41" s="98"/>
    </row>
    <row r="42" spans="2:38" s="12" customFormat="1" ht="32.25" customHeight="1">
      <c r="B42" s="105"/>
      <c r="D42" s="96" t="str">
        <f ca="1">IFERROR(VLOOKUP(D41,일정관리!$W:$X,2,0),"")</f>
        <v/>
      </c>
      <c r="E42" s="96"/>
      <c r="F42" s="103"/>
      <c r="G42" s="105"/>
      <c r="I42" s="96" t="str">
        <f ca="1">IFERROR(VLOOKUP(I41,일정관리!$W:$X,2,0),"")</f>
        <v/>
      </c>
      <c r="J42" s="96"/>
      <c r="K42" s="103"/>
      <c r="L42" s="105"/>
      <c r="N42" s="96" t="str">
        <f ca="1">IFERROR(VLOOKUP(N41,일정관리!$W:$X,2,0),"")</f>
        <v/>
      </c>
      <c r="O42" s="96"/>
      <c r="P42" s="103"/>
      <c r="Q42" s="105"/>
      <c r="S42" s="96" t="str">
        <f ca="1">IFERROR(VLOOKUP(S41,일정관리!$W:$X,2,0),"")</f>
        <v/>
      </c>
      <c r="T42" s="96"/>
      <c r="U42" s="103"/>
      <c r="V42" s="105"/>
      <c r="X42" s="96" t="str">
        <f ca="1">IFERROR(VLOOKUP(X41,일정관리!$W:$X,2,0),"")</f>
        <v/>
      </c>
      <c r="Y42" s="96"/>
      <c r="Z42" s="103"/>
      <c r="AA42" s="105"/>
      <c r="AC42" s="96" t="str">
        <f ca="1">IFERROR(VLOOKUP(AC41,일정관리!$W:$X,2,0),"")</f>
        <v/>
      </c>
      <c r="AD42" s="96"/>
      <c r="AE42" s="103"/>
      <c r="AF42" s="105"/>
      <c r="AH42" s="96" t="str">
        <f ca="1">IFERROR(VLOOKUP(AH41,일정관리!$W:$X,2,0),"")</f>
        <v/>
      </c>
      <c r="AI42" s="96"/>
      <c r="AJ42" s="103"/>
      <c r="AL42" s="98"/>
    </row>
    <row r="43" spans="2:38" s="11" customFormat="1" ht="3.95" customHeight="1">
      <c r="B43" s="105"/>
      <c r="D43" s="13"/>
      <c r="E43" s="14"/>
      <c r="F43" s="103"/>
      <c r="G43" s="105"/>
      <c r="I43" s="13"/>
      <c r="J43" s="14"/>
      <c r="K43" s="103"/>
      <c r="L43" s="105"/>
      <c r="N43" s="13"/>
      <c r="O43" s="14"/>
      <c r="P43" s="103"/>
      <c r="Q43" s="105"/>
      <c r="S43" s="13"/>
      <c r="T43" s="14"/>
      <c r="U43" s="103"/>
      <c r="V43" s="105"/>
      <c r="X43" s="13"/>
      <c r="Y43" s="14"/>
      <c r="Z43" s="103"/>
      <c r="AA43" s="105"/>
      <c r="AC43" s="13"/>
      <c r="AD43" s="14"/>
      <c r="AE43" s="103"/>
      <c r="AF43" s="105"/>
      <c r="AH43" s="13"/>
      <c r="AI43" s="14"/>
      <c r="AJ43" s="103"/>
      <c r="AL43" s="98"/>
    </row>
    <row r="44" spans="2:38" s="11" customFormat="1" ht="15" customHeight="1">
      <c r="B44" s="105"/>
      <c r="C44" s="11" t="str">
        <f ca="1">INDIRECT("일정관리!R"&amp;ROW()-7+ROUNDDOWN((COLUMN()+1)/5,0))</f>
        <v/>
      </c>
      <c r="D44" s="107" t="str">
        <f ca="1">INDIRECT("일정관리!Q"&amp;ROW()-7+ROUNDDOWN(COLUMN()/5,0))</f>
        <v/>
      </c>
      <c r="E44" s="107"/>
      <c r="F44" s="103"/>
      <c r="G44" s="105"/>
      <c r="H44" s="11" t="str">
        <f ca="1">INDIRECT("일정관리!R"&amp;ROW()-7+ROUNDDOWN((COLUMN()+1)/5,0))</f>
        <v/>
      </c>
      <c r="I44" s="107" t="str">
        <f ca="1">INDIRECT("일정관리!Q"&amp;ROW()-7+ROUNDDOWN(COLUMN()/5,0))</f>
        <v/>
      </c>
      <c r="J44" s="107"/>
      <c r="K44" s="103"/>
      <c r="L44" s="105"/>
      <c r="M44" s="11" t="str">
        <f ca="1">INDIRECT("일정관리!R"&amp;ROW()-7+ROUNDDOWN((COLUMN()+1)/5,0))</f>
        <v/>
      </c>
      <c r="N44" s="107" t="str">
        <f ca="1">INDIRECT("일정관리!Q"&amp;ROW()-7+ROUNDDOWN(COLUMN()/5,0))</f>
        <v/>
      </c>
      <c r="O44" s="107"/>
      <c r="P44" s="103"/>
      <c r="Q44" s="105"/>
      <c r="R44" s="11" t="str">
        <f ca="1">INDIRECT("일정관리!R"&amp;ROW()-7+ROUNDDOWN((COLUMN()+1)/5,0))</f>
        <v/>
      </c>
      <c r="S44" s="107" t="str">
        <f ca="1">INDIRECT("일정관리!Q"&amp;ROW()-7+ROUNDDOWN(COLUMN()/5,0))</f>
        <v/>
      </c>
      <c r="T44" s="107"/>
      <c r="U44" s="103"/>
      <c r="V44" s="105"/>
      <c r="W44" s="11" t="str">
        <f ca="1">INDIRECT("일정관리!R"&amp;ROW()-7+ROUNDDOWN((COLUMN()+1)/5,0))</f>
        <v>초록</v>
      </c>
      <c r="X44" s="107" t="str">
        <f ca="1">INDIRECT("일정관리!Q"&amp;ROW()-7+ROUNDDOWN(COLUMN()/5,0))</f>
        <v>⏰ 신종코로나 긴급회의</v>
      </c>
      <c r="Y44" s="107"/>
      <c r="Z44" s="103"/>
      <c r="AA44" s="105"/>
      <c r="AB44" s="11" t="str">
        <f ca="1">INDIRECT("일정관리!R"&amp;ROW()-7+ROUNDDOWN((COLUMN()+1)/5,0))</f>
        <v/>
      </c>
      <c r="AC44" s="107" t="str">
        <f ca="1">INDIRECT("일정관리!Q"&amp;ROW()-7+ROUNDDOWN(COLUMN()/5,0))</f>
        <v/>
      </c>
      <c r="AD44" s="107"/>
      <c r="AE44" s="103"/>
      <c r="AF44" s="105"/>
      <c r="AG44" s="11" t="str">
        <f ca="1">INDIRECT("일정관리!R"&amp;ROW()-7+ROUNDDOWN((COLUMN()+1)/5,0))</f>
        <v/>
      </c>
      <c r="AH44" s="107" t="str">
        <f ca="1">INDIRECT("일정관리!Q"&amp;ROW()-7+ROUNDDOWN(COLUMN()/5,0))</f>
        <v/>
      </c>
      <c r="AI44" s="107"/>
      <c r="AJ44" s="103"/>
      <c r="AL44" s="98"/>
    </row>
    <row r="45" spans="2:38" s="11" customFormat="1" ht="3" customHeight="1">
      <c r="B45" s="105"/>
      <c r="D45" s="15"/>
      <c r="E45" s="16"/>
      <c r="F45" s="103"/>
      <c r="G45" s="105"/>
      <c r="I45" s="15"/>
      <c r="J45" s="16"/>
      <c r="K45" s="103"/>
      <c r="L45" s="105"/>
      <c r="N45" s="15"/>
      <c r="O45" s="16"/>
      <c r="P45" s="103"/>
      <c r="Q45" s="105"/>
      <c r="S45" s="15"/>
      <c r="T45" s="16"/>
      <c r="U45" s="103"/>
      <c r="V45" s="105"/>
      <c r="X45" s="15"/>
      <c r="Y45" s="16"/>
      <c r="Z45" s="103"/>
      <c r="AA45" s="105"/>
      <c r="AC45" s="15"/>
      <c r="AD45" s="16"/>
      <c r="AE45" s="103"/>
      <c r="AF45" s="105"/>
      <c r="AH45" s="15"/>
      <c r="AI45" s="16"/>
      <c r="AJ45" s="103"/>
      <c r="AL45" s="98"/>
    </row>
    <row r="46" spans="2:38" s="11" customFormat="1" ht="15" customHeight="1">
      <c r="B46" s="105"/>
      <c r="C46" s="11" t="str">
        <f ca="1">INDIRECT("일정관리!T"&amp;ROW()-7+ROUNDDOWN((COLUMN()+1)/5,0)-2)</f>
        <v/>
      </c>
      <c r="D46" s="107" t="str">
        <f ca="1">INDIRECT("일정관리!S"&amp;ROW()-7+ROUNDDOWN(COLUMN()/5,0)-2)</f>
        <v/>
      </c>
      <c r="E46" s="107"/>
      <c r="F46" s="103"/>
      <c r="G46" s="105"/>
      <c r="H46" s="11" t="str">
        <f ca="1">INDIRECT("일정관리!T"&amp;ROW()-7+ROUNDDOWN((COLUMN()+1)/5,0)-2)</f>
        <v/>
      </c>
      <c r="I46" s="107" t="str">
        <f ca="1">INDIRECT("일정관리!S"&amp;ROW()-7+ROUNDDOWN(COLUMN()/5,0)-2)</f>
        <v/>
      </c>
      <c r="J46" s="107"/>
      <c r="K46" s="103"/>
      <c r="L46" s="105"/>
      <c r="M46" s="11" t="str">
        <f ca="1">INDIRECT("일정관리!T"&amp;ROW()-7+ROUNDDOWN((COLUMN()+1)/5,0)-2)</f>
        <v/>
      </c>
      <c r="N46" s="107" t="str">
        <f ca="1">INDIRECT("일정관리!S"&amp;ROW()-7+ROUNDDOWN(COLUMN()/5,0)-2)</f>
        <v/>
      </c>
      <c r="O46" s="107"/>
      <c r="P46" s="103"/>
      <c r="Q46" s="105"/>
      <c r="R46" s="11" t="str">
        <f ca="1">INDIRECT("일정관리!T"&amp;ROW()-7+ROUNDDOWN((COLUMN()+1)/5,0)-2)</f>
        <v/>
      </c>
      <c r="S46" s="107" t="str">
        <f ca="1">INDIRECT("일정관리!S"&amp;ROW()-7+ROUNDDOWN(COLUMN()/5,0)-2)</f>
        <v/>
      </c>
      <c r="T46" s="107"/>
      <c r="U46" s="103"/>
      <c r="V46" s="105"/>
      <c r="W46" s="11" t="str">
        <f ca="1">INDIRECT("일정관리!T"&amp;ROW()-7+ROUNDDOWN((COLUMN()+1)/5,0)-2)</f>
        <v/>
      </c>
      <c r="X46" s="107" t="str">
        <f ca="1">INDIRECT("일정관리!S"&amp;ROW()-7+ROUNDDOWN(COLUMN()/5,0)-2)</f>
        <v/>
      </c>
      <c r="Y46" s="107"/>
      <c r="Z46" s="103"/>
      <c r="AA46" s="105"/>
      <c r="AB46" s="11" t="str">
        <f ca="1">INDIRECT("일정관리!T"&amp;ROW()-7+ROUNDDOWN((COLUMN()+1)/5,0)-2)</f>
        <v/>
      </c>
      <c r="AC46" s="107" t="str">
        <f ca="1">INDIRECT("일정관리!S"&amp;ROW()-7+ROUNDDOWN(COLUMN()/5,0)-2)</f>
        <v/>
      </c>
      <c r="AD46" s="107"/>
      <c r="AE46" s="103"/>
      <c r="AF46" s="105"/>
      <c r="AG46" s="11" t="str">
        <f ca="1">INDIRECT("일정관리!T"&amp;ROW()-7+ROUNDDOWN((COLUMN()+1)/5,0)-2)</f>
        <v/>
      </c>
      <c r="AH46" s="107" t="str">
        <f ca="1">INDIRECT("일정관리!S"&amp;ROW()-7+ROUNDDOWN(COLUMN()/5,0)-2)</f>
        <v/>
      </c>
      <c r="AI46" s="107"/>
      <c r="AJ46" s="103"/>
      <c r="AL46" s="98"/>
    </row>
    <row r="47" spans="2:38" s="11" customFormat="1" ht="3.95" customHeight="1">
      <c r="B47" s="106"/>
      <c r="C47" s="17"/>
      <c r="D47" s="17"/>
      <c r="E47" s="18"/>
      <c r="F47" s="104"/>
      <c r="G47" s="106"/>
      <c r="H47" s="17"/>
      <c r="I47" s="17"/>
      <c r="J47" s="18"/>
      <c r="K47" s="104"/>
      <c r="L47" s="106"/>
      <c r="M47" s="17"/>
      <c r="N47" s="17"/>
      <c r="O47" s="18"/>
      <c r="P47" s="104"/>
      <c r="Q47" s="106"/>
      <c r="R47" s="17"/>
      <c r="S47" s="17"/>
      <c r="T47" s="18"/>
      <c r="U47" s="104"/>
      <c r="V47" s="106"/>
      <c r="W47" s="17"/>
      <c r="X47" s="17"/>
      <c r="Y47" s="18"/>
      <c r="Z47" s="104"/>
      <c r="AA47" s="106"/>
      <c r="AB47" s="17"/>
      <c r="AC47" s="17"/>
      <c r="AD47" s="18"/>
      <c r="AE47" s="104"/>
      <c r="AF47" s="106"/>
      <c r="AG47" s="17"/>
      <c r="AH47" s="17"/>
      <c r="AI47" s="18"/>
      <c r="AJ47" s="104"/>
      <c r="AL47" s="99"/>
    </row>
    <row r="48" spans="2:38" s="11" customFormat="1">
      <c r="E48" s="42"/>
      <c r="J48" s="42"/>
      <c r="O48" s="42"/>
      <c r="T48" s="42"/>
      <c r="Y48" s="42"/>
      <c r="AD48" s="42"/>
      <c r="AI48" s="42"/>
    </row>
    <row r="49" spans="5:35" s="11" customFormat="1">
      <c r="E49" s="42"/>
      <c r="J49" s="42"/>
      <c r="O49" s="42"/>
      <c r="T49" s="42"/>
      <c r="Y49" s="42"/>
      <c r="AD49" s="42"/>
      <c r="AI49" s="42"/>
    </row>
    <row r="50" spans="5:35" s="11" customFormat="1">
      <c r="E50" s="42"/>
      <c r="J50" s="42"/>
      <c r="O50" s="42"/>
      <c r="T50" s="42"/>
      <c r="Y50" s="42"/>
      <c r="AD50" s="42"/>
      <c r="AI50" s="42"/>
    </row>
    <row r="51" spans="5:35" s="11" customFormat="1">
      <c r="E51" s="42"/>
      <c r="J51" s="42"/>
      <c r="O51" s="42"/>
      <c r="T51" s="42"/>
      <c r="Y51" s="42"/>
      <c r="AD51" s="42"/>
      <c r="AI51" s="42"/>
    </row>
  </sheetData>
  <sheetProtection selectLockedCells="1" selectUnlockedCells="1"/>
  <mergeCells count="199">
    <mergeCell ref="AA6:AB6"/>
    <mergeCell ref="AE6:AE12"/>
    <mergeCell ref="AA7:AA12"/>
    <mergeCell ref="AF6:AG6"/>
    <mergeCell ref="AJ6:AJ12"/>
    <mergeCell ref="AF7:AF12"/>
    <mergeCell ref="AC7:AD7"/>
    <mergeCell ref="AH7:AI7"/>
    <mergeCell ref="AC9:AD9"/>
    <mergeCell ref="AC11:AD11"/>
    <mergeCell ref="AH9:AI9"/>
    <mergeCell ref="AH11:AI11"/>
    <mergeCell ref="G7:G12"/>
    <mergeCell ref="L6:M6"/>
    <mergeCell ref="P6:P12"/>
    <mergeCell ref="L7:L12"/>
    <mergeCell ref="Q6:R6"/>
    <mergeCell ref="U6:U12"/>
    <mergeCell ref="Q7:Q12"/>
    <mergeCell ref="V6:W6"/>
    <mergeCell ref="Z6:Z12"/>
    <mergeCell ref="V7:V12"/>
    <mergeCell ref="X7:Y7"/>
    <mergeCell ref="S7:T7"/>
    <mergeCell ref="X11:Y11"/>
    <mergeCell ref="S9:T9"/>
    <mergeCell ref="S11:T11"/>
    <mergeCell ref="X9:Y9"/>
    <mergeCell ref="AF5:AJ5"/>
    <mergeCell ref="B5:F5"/>
    <mergeCell ref="G5:K5"/>
    <mergeCell ref="L5:P5"/>
    <mergeCell ref="Q5:U5"/>
    <mergeCell ref="V5:Z5"/>
    <mergeCell ref="AA5:AE5"/>
    <mergeCell ref="D7:E7"/>
    <mergeCell ref="D16:E16"/>
    <mergeCell ref="I16:J16"/>
    <mergeCell ref="N16:O16"/>
    <mergeCell ref="B6:C6"/>
    <mergeCell ref="B7:B12"/>
    <mergeCell ref="F6:F12"/>
    <mergeCell ref="N7:O7"/>
    <mergeCell ref="I7:J7"/>
    <mergeCell ref="D9:E9"/>
    <mergeCell ref="D11:E11"/>
    <mergeCell ref="I9:J9"/>
    <mergeCell ref="I11:J11"/>
    <mergeCell ref="N9:O9"/>
    <mergeCell ref="N11:O11"/>
    <mergeCell ref="G6:H6"/>
    <mergeCell ref="K6:K12"/>
    <mergeCell ref="D18:E18"/>
    <mergeCell ref="I18:J18"/>
    <mergeCell ref="N18:O18"/>
    <mergeCell ref="S16:T16"/>
    <mergeCell ref="S18:T18"/>
    <mergeCell ref="S23:T23"/>
    <mergeCell ref="S25:T25"/>
    <mergeCell ref="X23:Y23"/>
    <mergeCell ref="X25:Y25"/>
    <mergeCell ref="I23:J23"/>
    <mergeCell ref="I25:J25"/>
    <mergeCell ref="N23:O23"/>
    <mergeCell ref="N25:O25"/>
    <mergeCell ref="D23:E23"/>
    <mergeCell ref="S30:T30"/>
    <mergeCell ref="S32:T32"/>
    <mergeCell ref="X30:Y30"/>
    <mergeCell ref="X32:Y32"/>
    <mergeCell ref="X16:Y16"/>
    <mergeCell ref="X18:Y18"/>
    <mergeCell ref="AC16:AD16"/>
    <mergeCell ref="AC18:AD18"/>
    <mergeCell ref="AH16:AI16"/>
    <mergeCell ref="AH18:AI18"/>
    <mergeCell ref="AH23:AI23"/>
    <mergeCell ref="AH25:AI25"/>
    <mergeCell ref="AC23:AD23"/>
    <mergeCell ref="AC25:AD25"/>
    <mergeCell ref="AH37:AI37"/>
    <mergeCell ref="AH39:AI39"/>
    <mergeCell ref="S37:T37"/>
    <mergeCell ref="S39:T39"/>
    <mergeCell ref="X37:Y37"/>
    <mergeCell ref="X39:Y39"/>
    <mergeCell ref="AC37:AD37"/>
    <mergeCell ref="AC39:AD39"/>
    <mergeCell ref="D25:E25"/>
    <mergeCell ref="D37:E37"/>
    <mergeCell ref="D39:E39"/>
    <mergeCell ref="I37:J37"/>
    <mergeCell ref="I39:J39"/>
    <mergeCell ref="N37:O37"/>
    <mergeCell ref="N39:O39"/>
    <mergeCell ref="K34:K40"/>
    <mergeCell ref="I35:J35"/>
    <mergeCell ref="L34:M34"/>
    <mergeCell ref="D30:E30"/>
    <mergeCell ref="D32:E32"/>
    <mergeCell ref="I30:J30"/>
    <mergeCell ref="I32:J32"/>
    <mergeCell ref="N30:O30"/>
    <mergeCell ref="N32:O32"/>
    <mergeCell ref="V34:W34"/>
    <mergeCell ref="Z34:Z40"/>
    <mergeCell ref="V35:V40"/>
    <mergeCell ref="X35:Y35"/>
    <mergeCell ref="AA34:AB34"/>
    <mergeCell ref="P34:P40"/>
    <mergeCell ref="Q34:R34"/>
    <mergeCell ref="U34:U40"/>
    <mergeCell ref="Q35:Q40"/>
    <mergeCell ref="S35:T35"/>
    <mergeCell ref="B41:C41"/>
    <mergeCell ref="F41:F47"/>
    <mergeCell ref="B42:B47"/>
    <mergeCell ref="D42:E42"/>
    <mergeCell ref="G41:H41"/>
    <mergeCell ref="AE34:AE40"/>
    <mergeCell ref="AA35:AA40"/>
    <mergeCell ref="AC35:AD35"/>
    <mergeCell ref="AF34:AG34"/>
    <mergeCell ref="L35:L40"/>
    <mergeCell ref="N35:O35"/>
    <mergeCell ref="B34:C34"/>
    <mergeCell ref="F34:F40"/>
    <mergeCell ref="B35:B40"/>
    <mergeCell ref="D35:E35"/>
    <mergeCell ref="G34:H34"/>
    <mergeCell ref="G35:G40"/>
    <mergeCell ref="D44:E44"/>
    <mergeCell ref="D46:E46"/>
    <mergeCell ref="I44:J44"/>
    <mergeCell ref="I46:J46"/>
    <mergeCell ref="N44:O44"/>
    <mergeCell ref="N46:O46"/>
    <mergeCell ref="S44:T44"/>
    <mergeCell ref="Q41:R41"/>
    <mergeCell ref="U41:U47"/>
    <mergeCell ref="Q42:Q47"/>
    <mergeCell ref="S42:T42"/>
    <mergeCell ref="V41:W41"/>
    <mergeCell ref="K41:K47"/>
    <mergeCell ref="G42:G47"/>
    <mergeCell ref="I42:J42"/>
    <mergeCell ref="L41:M41"/>
    <mergeCell ref="P41:P47"/>
    <mergeCell ref="L42:L47"/>
    <mergeCell ref="N42:O42"/>
    <mergeCell ref="S46:T46"/>
    <mergeCell ref="AJ41:AJ47"/>
    <mergeCell ref="AF42:AF47"/>
    <mergeCell ref="AH42:AI42"/>
    <mergeCell ref="AH28:AI28"/>
    <mergeCell ref="Z41:Z47"/>
    <mergeCell ref="V42:V47"/>
    <mergeCell ref="X42:Y42"/>
    <mergeCell ref="AA41:AB41"/>
    <mergeCell ref="AE41:AE47"/>
    <mergeCell ref="AA42:AA47"/>
    <mergeCell ref="AC42:AD42"/>
    <mergeCell ref="X44:Y44"/>
    <mergeCell ref="X46:Y46"/>
    <mergeCell ref="AC44:AD44"/>
    <mergeCell ref="AC46:AD46"/>
    <mergeCell ref="AH44:AI44"/>
    <mergeCell ref="AH46:AI46"/>
    <mergeCell ref="AC30:AD30"/>
    <mergeCell ref="AC32:AD32"/>
    <mergeCell ref="AH30:AI30"/>
    <mergeCell ref="AH32:AI32"/>
    <mergeCell ref="AJ34:AJ40"/>
    <mergeCell ref="AF35:AF40"/>
    <mergeCell ref="AH35:AI35"/>
    <mergeCell ref="AO6:AR6"/>
    <mergeCell ref="B2:AJ3"/>
    <mergeCell ref="S14:T14"/>
    <mergeCell ref="N14:O14"/>
    <mergeCell ref="I14:J14"/>
    <mergeCell ref="D14:E14"/>
    <mergeCell ref="AL5:AL47"/>
    <mergeCell ref="X21:Y21"/>
    <mergeCell ref="AC21:AD21"/>
    <mergeCell ref="AH21:AI21"/>
    <mergeCell ref="AH14:AI14"/>
    <mergeCell ref="AC14:AD14"/>
    <mergeCell ref="X14:Y14"/>
    <mergeCell ref="D28:E28"/>
    <mergeCell ref="D21:E21"/>
    <mergeCell ref="I21:J21"/>
    <mergeCell ref="N21:O21"/>
    <mergeCell ref="S21:T21"/>
    <mergeCell ref="AC28:AD28"/>
    <mergeCell ref="X28:Y28"/>
    <mergeCell ref="S28:T28"/>
    <mergeCell ref="N28:O28"/>
    <mergeCell ref="I28:J28"/>
    <mergeCell ref="AF41:AG41"/>
  </mergeCells>
  <phoneticPr fontId="1" type="noConversion"/>
  <conditionalFormatting sqref="B6:F12">
    <cfRule type="expression" dxfId="417" priority="691">
      <formula>(MONTH($D$6)&lt;&gt;$AQ$2)</formula>
    </cfRule>
  </conditionalFormatting>
  <conditionalFormatting sqref="B34:F40">
    <cfRule type="expression" dxfId="416" priority="202">
      <formula>(MONTH($D$34)&lt;&gt;$AQ$2)</formula>
    </cfRule>
  </conditionalFormatting>
  <conditionalFormatting sqref="B41:F47">
    <cfRule type="expression" dxfId="415" priority="118">
      <formula>(MONTH($D$41)&lt;&gt;$AQ$2)</formula>
    </cfRule>
  </conditionalFormatting>
  <conditionalFormatting sqref="D9:E9">
    <cfRule type="expression" dxfId="413" priority="696">
      <formula>(C9="노랑")</formula>
    </cfRule>
    <cfRule type="expression" dxfId="412" priority="699">
      <formula>(C9="빨강")</formula>
    </cfRule>
    <cfRule type="expression" dxfId="411" priority="698">
      <formula>(C9="초록")</formula>
    </cfRule>
    <cfRule type="expression" dxfId="410" priority="697">
      <formula>(C9="파랑")</formula>
    </cfRule>
    <cfRule type="expression" dxfId="409" priority="687">
      <formula>AND((MONTH(D6)&lt;&gt;$AQ$2),C9&lt;&gt;"")</formula>
    </cfRule>
  </conditionalFormatting>
  <conditionalFormatting sqref="D11:E11">
    <cfRule type="expression" dxfId="408" priority="692">
      <formula>(C11="노랑")</formula>
    </cfRule>
    <cfRule type="expression" dxfId="407" priority="686">
      <formula>AND((MONTH(D6)&lt;&gt;$AQ$2),C11&lt;&gt;"")</formula>
    </cfRule>
    <cfRule type="expression" dxfId="406" priority="695">
      <formula>(C11="빨강")</formula>
    </cfRule>
    <cfRule type="expression" dxfId="405" priority="693">
      <formula>(C11="파랑")</formula>
    </cfRule>
    <cfRule type="expression" dxfId="404" priority="694">
      <formula>(C11="초록")</formula>
    </cfRule>
  </conditionalFormatting>
  <conditionalFormatting sqref="D16:E16">
    <cfRule type="expression" dxfId="403" priority="612">
      <formula>(C16="초록")</formula>
    </cfRule>
    <cfRule type="expression" dxfId="402" priority="611">
      <formula>(C16="파랑")</formula>
    </cfRule>
    <cfRule type="expression" dxfId="401" priority="610">
      <formula>(C16="노랑")</formula>
    </cfRule>
    <cfRule type="expression" dxfId="400" priority="613">
      <formula>(C16="빨강")</formula>
    </cfRule>
  </conditionalFormatting>
  <conditionalFormatting sqref="D18:E18">
    <cfRule type="expression" dxfId="399" priority="606">
      <formula>(C18="노랑")</formula>
    </cfRule>
    <cfRule type="expression" dxfId="398" priority="607">
      <formula>(C18="파랑")</formula>
    </cfRule>
    <cfRule type="expression" dxfId="397" priority="608">
      <formula>(C18="초록")</formula>
    </cfRule>
    <cfRule type="expression" dxfId="396" priority="609">
      <formula>(C18="빨강")</formula>
    </cfRule>
  </conditionalFormatting>
  <conditionalFormatting sqref="D23:E23">
    <cfRule type="expression" dxfId="395" priority="447">
      <formula>(C23="초록")</formula>
    </cfRule>
    <cfRule type="expression" dxfId="394" priority="446">
      <formula>(C23="파랑")</formula>
    </cfRule>
    <cfRule type="expression" dxfId="393" priority="445">
      <formula>(C23="노랑")</formula>
    </cfRule>
    <cfRule type="expression" dxfId="392" priority="448">
      <formula>(C23="빨강")</formula>
    </cfRule>
  </conditionalFormatting>
  <conditionalFormatting sqref="D25:E25">
    <cfRule type="expression" dxfId="391" priority="441">
      <formula>(C25="노랑")</formula>
    </cfRule>
    <cfRule type="expression" dxfId="390" priority="444">
      <formula>(C25="빨강")</formula>
    </cfRule>
    <cfRule type="expression" dxfId="389" priority="443">
      <formula>(C25="초록")</formula>
    </cfRule>
    <cfRule type="expression" dxfId="388" priority="442">
      <formula>(C25="파랑")</formula>
    </cfRule>
  </conditionalFormatting>
  <conditionalFormatting sqref="D30:E30">
    <cfRule type="expression" dxfId="387" priority="390">
      <formula>(C30="파랑")</formula>
    </cfRule>
    <cfRule type="expression" dxfId="386" priority="392">
      <formula>(C30="빨강")</formula>
    </cfRule>
    <cfRule type="expression" dxfId="385" priority="391">
      <formula>(C30="초록")</formula>
    </cfRule>
    <cfRule type="expression" dxfId="384" priority="389">
      <formula>(C30="노랑")</formula>
    </cfRule>
  </conditionalFormatting>
  <conditionalFormatting sqref="D32:E32">
    <cfRule type="expression" dxfId="383" priority="385">
      <formula>(C32="노랑")</formula>
    </cfRule>
    <cfRule type="expression" dxfId="382" priority="388">
      <formula>(C32="빨강")</formula>
    </cfRule>
    <cfRule type="expression" dxfId="381" priority="387">
      <formula>(C32="초록")</formula>
    </cfRule>
    <cfRule type="expression" dxfId="380" priority="386">
      <formula>(C32="파랑")</formula>
    </cfRule>
  </conditionalFormatting>
  <conditionalFormatting sqref="D37:E37">
    <cfRule type="expression" dxfId="379" priority="210">
      <formula>(C37="파랑")</formula>
    </cfRule>
    <cfRule type="expression" dxfId="378" priority="212">
      <formula>(C37="빨강")</formula>
    </cfRule>
    <cfRule type="expression" dxfId="377" priority="132">
      <formula>AND((MONTH(D34)&lt;&gt;$AQ$2),C37&lt;&gt;"")</formula>
    </cfRule>
    <cfRule type="expression" dxfId="376" priority="211">
      <formula>(C37="초록")</formula>
    </cfRule>
    <cfRule type="expression" dxfId="375" priority="209">
      <formula>(C37="노랑")</formula>
    </cfRule>
  </conditionalFormatting>
  <conditionalFormatting sqref="D39:E39">
    <cfRule type="expression" dxfId="374" priority="208">
      <formula>(C39="빨강")</formula>
    </cfRule>
    <cfRule type="expression" dxfId="373" priority="205">
      <formula>(C39="노랑")</formula>
    </cfRule>
    <cfRule type="expression" dxfId="372" priority="206">
      <formula>(C39="파랑")</formula>
    </cfRule>
    <cfRule type="expression" dxfId="371" priority="207">
      <formula>(C39="초록")</formula>
    </cfRule>
    <cfRule type="expression" dxfId="370" priority="201">
      <formula>AND((MONTH(D34)&lt;&gt;$AQ$2),C39&lt;&gt;"")</formula>
    </cfRule>
  </conditionalFormatting>
  <conditionalFormatting sqref="D44:E44">
    <cfRule type="expression" dxfId="369" priority="125">
      <formula>(C44="노랑")</formula>
    </cfRule>
    <cfRule type="expression" dxfId="368" priority="63">
      <formula>AND((MONTH(D41)&lt;&gt;$AQ$2),C44&lt;&gt;"")</formula>
    </cfRule>
    <cfRule type="expression" dxfId="367" priority="126">
      <formula>(C44="파랑")</formula>
    </cfRule>
    <cfRule type="expression" dxfId="366" priority="127">
      <formula>(C44="초록")</formula>
    </cfRule>
    <cfRule type="expression" dxfId="365" priority="128">
      <formula>(C44="빨강")</formula>
    </cfRule>
  </conditionalFormatting>
  <conditionalFormatting sqref="D46:E46">
    <cfRule type="expression" dxfId="364" priority="117">
      <formula>AND((MONTH(D41)&lt;&gt;$AQ$2),C46&lt;&gt;"")</formula>
    </cfRule>
    <cfRule type="expression" dxfId="363" priority="121">
      <formula>(C46="노랑")</formula>
    </cfRule>
    <cfRule type="expression" dxfId="362" priority="122">
      <formula>(C46="파랑")</formula>
    </cfRule>
    <cfRule type="expression" dxfId="361" priority="124">
      <formula>(C46="빨강")</formula>
    </cfRule>
    <cfRule type="expression" dxfId="360" priority="123">
      <formula>(C46="초록")</formula>
    </cfRule>
  </conditionalFormatting>
  <conditionalFormatting sqref="G6:K12">
    <cfRule type="expression" dxfId="359" priority="677">
      <formula>(MONTH($I$6)&lt;&gt;$AQ$2)</formula>
    </cfRule>
  </conditionalFormatting>
  <conditionalFormatting sqref="G34:K40">
    <cfRule type="expression" dxfId="358" priority="190">
      <formula>(MONTH($I$34)&lt;&gt;$AQ$2)</formula>
    </cfRule>
  </conditionalFormatting>
  <conditionalFormatting sqref="G41:K47">
    <cfRule type="expression" dxfId="357" priority="106">
      <formula>(MONTH($I$41)&lt;&gt;$AQ$2)</formula>
    </cfRule>
  </conditionalFormatting>
  <conditionalFormatting sqref="I9:J9">
    <cfRule type="expression" dxfId="356" priority="685">
      <formula>(H9="빨강")</formula>
    </cfRule>
    <cfRule type="expression" dxfId="355" priority="684">
      <formula>(H9="초록")</formula>
    </cfRule>
    <cfRule type="expression" dxfId="354" priority="675">
      <formula>AND((MONTH(I6)&lt;&gt;$AQ$2),H9&lt;&gt;"")</formula>
    </cfRule>
    <cfRule type="expression" dxfId="353" priority="683">
      <formula>(H9="파랑")</formula>
    </cfRule>
    <cfRule type="expression" dxfId="352" priority="682">
      <formula>(H9="노랑")</formula>
    </cfRule>
  </conditionalFormatting>
  <conditionalFormatting sqref="I11:J11">
    <cfRule type="expression" dxfId="351" priority="674">
      <formula>AND((MONTH(I6)&lt;&gt;$AQ$2),H11&lt;&gt;"")</formula>
    </cfRule>
    <cfRule type="expression" dxfId="350" priority="681">
      <formula>(H11="빨강")</formula>
    </cfRule>
    <cfRule type="expression" dxfId="349" priority="680">
      <formula>(H11="초록")</formula>
    </cfRule>
    <cfRule type="expression" dxfId="348" priority="678">
      <formula>(H11="노랑")</formula>
    </cfRule>
    <cfRule type="expression" dxfId="347" priority="679">
      <formula>(H11="파랑")</formula>
    </cfRule>
  </conditionalFormatting>
  <conditionalFormatting sqref="I16:J16">
    <cfRule type="expression" dxfId="346" priority="601">
      <formula>(H16="초록")</formula>
    </cfRule>
    <cfRule type="expression" dxfId="345" priority="602">
      <formula>(H16="빨강")</formula>
    </cfRule>
    <cfRule type="expression" dxfId="344" priority="599">
      <formula>(H16="노랑")</formula>
    </cfRule>
    <cfRule type="expression" dxfId="343" priority="600">
      <formula>(H16="파랑")</formula>
    </cfRule>
  </conditionalFormatting>
  <conditionalFormatting sqref="I18:J18">
    <cfRule type="expression" dxfId="342" priority="598">
      <formula>(H18="빨강")</formula>
    </cfRule>
    <cfRule type="expression" dxfId="341" priority="597">
      <formula>(H18="초록")</formula>
    </cfRule>
    <cfRule type="expression" dxfId="340" priority="596">
      <formula>(H18="파랑")</formula>
    </cfRule>
    <cfRule type="expression" dxfId="339" priority="595">
      <formula>(H18="노랑")</formula>
    </cfRule>
  </conditionalFormatting>
  <conditionalFormatting sqref="I23:J23">
    <cfRule type="expression" dxfId="338" priority="440">
      <formula>(H23="빨강")</formula>
    </cfRule>
    <cfRule type="expression" dxfId="337" priority="437">
      <formula>(H23="노랑")</formula>
    </cfRule>
    <cfRule type="expression" dxfId="336" priority="438">
      <formula>(H23="파랑")</formula>
    </cfRule>
    <cfRule type="expression" dxfId="335" priority="439">
      <formula>(H23="초록")</formula>
    </cfRule>
  </conditionalFormatting>
  <conditionalFormatting sqref="I25:J25">
    <cfRule type="expression" dxfId="334" priority="435">
      <formula>(H25="초록")</formula>
    </cfRule>
    <cfRule type="expression" dxfId="333" priority="436">
      <formula>(H25="빨강")</formula>
    </cfRule>
    <cfRule type="expression" dxfId="332" priority="434">
      <formula>(H25="파랑")</formula>
    </cfRule>
    <cfRule type="expression" dxfId="331" priority="433">
      <formula>(H25="노랑")</formula>
    </cfRule>
  </conditionalFormatting>
  <conditionalFormatting sqref="I30:J30">
    <cfRule type="expression" dxfId="330" priority="381">
      <formula>(H30="노랑")</formula>
    </cfRule>
    <cfRule type="expression" dxfId="329" priority="382">
      <formula>(H30="파랑")</formula>
    </cfRule>
    <cfRule type="expression" dxfId="328" priority="383">
      <formula>(H30="초록")</formula>
    </cfRule>
    <cfRule type="expression" dxfId="327" priority="384">
      <formula>(H30="빨강")</formula>
    </cfRule>
  </conditionalFormatting>
  <conditionalFormatting sqref="I32:J32">
    <cfRule type="expression" dxfId="326" priority="380">
      <formula>(H32="빨강")</formula>
    </cfRule>
    <cfRule type="expression" dxfId="325" priority="378">
      <formula>(H32="파랑")</formula>
    </cfRule>
    <cfRule type="expression" dxfId="324" priority="377">
      <formula>(H32="노랑")</formula>
    </cfRule>
    <cfRule type="expression" dxfId="323" priority="379">
      <formula>(H32="초록")</formula>
    </cfRule>
  </conditionalFormatting>
  <conditionalFormatting sqref="I37:J37">
    <cfRule type="expression" dxfId="322" priority="199">
      <formula>(H37="초록")</formula>
    </cfRule>
    <cfRule type="expression" dxfId="321" priority="200">
      <formula>(H37="빨강")</formula>
    </cfRule>
    <cfRule type="expression" dxfId="320" priority="144">
      <formula>AND((MONTH(I34)&lt;&gt;$AQ$2),H37&lt;&gt;"")</formula>
    </cfRule>
    <cfRule type="expression" dxfId="319" priority="197">
      <formula>(H37="노랑")</formula>
    </cfRule>
    <cfRule type="expression" dxfId="318" priority="198">
      <formula>(H37="파랑")</formula>
    </cfRule>
  </conditionalFormatting>
  <conditionalFormatting sqref="I39:J39">
    <cfRule type="expression" dxfId="317" priority="194">
      <formula>(H39="파랑")</formula>
    </cfRule>
    <cfRule type="expression" dxfId="316" priority="189">
      <formula>AND((MONTH(I34)&lt;&gt;$AQ$2),H39&lt;&gt;"")</formula>
    </cfRule>
    <cfRule type="expression" dxfId="315" priority="196">
      <formula>(H39="빨강")</formula>
    </cfRule>
    <cfRule type="expression" dxfId="314" priority="195">
      <formula>(H39="초록")</formula>
    </cfRule>
    <cfRule type="expression" dxfId="313" priority="193">
      <formula>(H39="노랑")</formula>
    </cfRule>
  </conditionalFormatting>
  <conditionalFormatting sqref="I44:J44">
    <cfRule type="expression" dxfId="312" priority="114">
      <formula>(H44="파랑")</formula>
    </cfRule>
    <cfRule type="expression" dxfId="311" priority="116">
      <formula>(H44="빨강")</formula>
    </cfRule>
    <cfRule type="expression" dxfId="310" priority="115">
      <formula>(H44="초록")</formula>
    </cfRule>
    <cfRule type="expression" dxfId="309" priority="105">
      <formula>AND((MONTH(I41)&lt;&gt;$AQ$2),H44&lt;&gt;"")</formula>
    </cfRule>
    <cfRule type="expression" dxfId="308" priority="113">
      <formula>(H44="노랑")</formula>
    </cfRule>
  </conditionalFormatting>
  <conditionalFormatting sqref="I46:J46">
    <cfRule type="expression" dxfId="307" priority="112">
      <formula>(H46="빨강")</formula>
    </cfRule>
    <cfRule type="expression" dxfId="306" priority="110">
      <formula>(H46="파랑")</formula>
    </cfRule>
    <cfRule type="expression" dxfId="305" priority="109">
      <formula>(H46="노랑")</formula>
    </cfRule>
    <cfRule type="expression" dxfId="304" priority="111">
      <formula>(H46="초록")</formula>
    </cfRule>
    <cfRule type="expression" dxfId="303" priority="50">
      <formula>AND((MONTH(I41)&lt;&gt;$AQ$2),H46&lt;&gt;"")</formula>
    </cfRule>
  </conditionalFormatting>
  <conditionalFormatting sqref="L6:P12">
    <cfRule type="expression" dxfId="302" priority="665">
      <formula>(MONTH($N$6)&lt;&gt;$AQ$2)</formula>
    </cfRule>
  </conditionalFormatting>
  <conditionalFormatting sqref="L34:P40">
    <cfRule type="expression" dxfId="301" priority="178">
      <formula>(MONTH($N$34)&lt;&gt;$AQ$2)</formula>
    </cfRule>
  </conditionalFormatting>
  <conditionalFormatting sqref="L41:P47">
    <cfRule type="expression" dxfId="300" priority="93">
      <formula>(MONTH($N$41)&lt;&gt;$AQ$2)</formula>
    </cfRule>
  </conditionalFormatting>
  <conditionalFormatting sqref="N9:O9">
    <cfRule type="expression" dxfId="299" priority="672">
      <formula>(M9="초록")</formula>
    </cfRule>
    <cfRule type="expression" dxfId="298" priority="671">
      <formula>(M9="파랑")</formula>
    </cfRule>
    <cfRule type="expression" dxfId="297" priority="673">
      <formula>(M9="빨강")</formula>
    </cfRule>
    <cfRule type="expression" dxfId="296" priority="663">
      <formula>AND((MONTH(N6)&lt;&gt;$AQ$2),M9&lt;&gt;"")</formula>
    </cfRule>
    <cfRule type="expression" dxfId="295" priority="670">
      <formula>(M9="노랑")</formula>
    </cfRule>
  </conditionalFormatting>
  <conditionalFormatting sqref="N11:O11">
    <cfRule type="expression" dxfId="294" priority="662">
      <formula>AND((MONTH(N6)&lt;&gt;$AQ$2),M11&lt;&gt;"")</formula>
    </cfRule>
    <cfRule type="expression" dxfId="293" priority="666">
      <formula>(M11="노랑")</formula>
    </cfRule>
    <cfRule type="expression" dxfId="292" priority="667">
      <formula>(M11="파랑")</formula>
    </cfRule>
    <cfRule type="expression" dxfId="291" priority="669">
      <formula>(M11="빨강")</formula>
    </cfRule>
    <cfRule type="expression" dxfId="290" priority="668">
      <formula>(M11="초록")</formula>
    </cfRule>
  </conditionalFormatting>
  <conditionalFormatting sqref="N16:O16">
    <cfRule type="expression" dxfId="289" priority="590">
      <formula>(M16="초록")</formula>
    </cfRule>
    <cfRule type="expression" dxfId="288" priority="589">
      <formula>(M16="파랑")</formula>
    </cfRule>
    <cfRule type="expression" dxfId="287" priority="588">
      <formula>(M16="노랑")</formula>
    </cfRule>
    <cfRule type="expression" dxfId="286" priority="591">
      <formula>(M16="빨강")</formula>
    </cfRule>
  </conditionalFormatting>
  <conditionalFormatting sqref="N18:O18">
    <cfRule type="expression" dxfId="285" priority="584">
      <formula>(M18="노랑")</formula>
    </cfRule>
    <cfRule type="expression" dxfId="284" priority="585">
      <formula>(M18="파랑")</formula>
    </cfRule>
    <cfRule type="expression" dxfId="283" priority="586">
      <formula>(M18="초록")</formula>
    </cfRule>
    <cfRule type="expression" dxfId="282" priority="587">
      <formula>(M18="빨강")</formula>
    </cfRule>
  </conditionalFormatting>
  <conditionalFormatting sqref="N23:O23">
    <cfRule type="expression" dxfId="281" priority="432">
      <formula>(M23="빨강")</formula>
    </cfRule>
    <cfRule type="expression" dxfId="280" priority="431">
      <formula>(M23="초록")</formula>
    </cfRule>
    <cfRule type="expression" dxfId="279" priority="430">
      <formula>(M23="파랑")</formula>
    </cfRule>
    <cfRule type="expression" dxfId="278" priority="429">
      <formula>(M23="노랑")</formula>
    </cfRule>
  </conditionalFormatting>
  <conditionalFormatting sqref="N25:O25">
    <cfRule type="expression" dxfId="277" priority="425">
      <formula>(M25="노랑")</formula>
    </cfRule>
    <cfRule type="expression" dxfId="276" priority="428">
      <formula>(M25="빨강")</formula>
    </cfRule>
    <cfRule type="expression" dxfId="275" priority="427">
      <formula>(M25="초록")</formula>
    </cfRule>
    <cfRule type="expression" dxfId="274" priority="426">
      <formula>(M25="파랑")</formula>
    </cfRule>
  </conditionalFormatting>
  <conditionalFormatting sqref="N30:O30">
    <cfRule type="expression" dxfId="273" priority="376">
      <formula>(M30="빨강")</formula>
    </cfRule>
    <cfRule type="expression" dxfId="272" priority="375">
      <formula>(M30="초록")</formula>
    </cfRule>
    <cfRule type="expression" dxfId="271" priority="373">
      <formula>(M30="노랑")</formula>
    </cfRule>
    <cfRule type="expression" dxfId="270" priority="374">
      <formula>(M30="파랑")</formula>
    </cfRule>
  </conditionalFormatting>
  <conditionalFormatting sqref="N32:O32">
    <cfRule type="expression" dxfId="269" priority="372">
      <formula>(M32="빨강")</formula>
    </cfRule>
    <cfRule type="expression" dxfId="268" priority="371">
      <formula>(M32="초록")</formula>
    </cfRule>
    <cfRule type="expression" dxfId="267" priority="370">
      <formula>(M32="파랑")</formula>
    </cfRule>
    <cfRule type="expression" dxfId="266" priority="369">
      <formula>(M32="노랑")</formula>
    </cfRule>
  </conditionalFormatting>
  <conditionalFormatting sqref="N37:O37">
    <cfRule type="expression" dxfId="265" priority="156">
      <formula>AND((MONTH(N34)&lt;&gt;$AQ$2),M37&lt;&gt;"")</formula>
    </cfRule>
    <cfRule type="expression" dxfId="264" priority="187">
      <formula>(M37="초록")</formula>
    </cfRule>
    <cfRule type="expression" dxfId="263" priority="188">
      <formula>(M37="빨강")</formula>
    </cfRule>
    <cfRule type="expression" dxfId="262" priority="186">
      <formula>(M37="파랑")</formula>
    </cfRule>
    <cfRule type="expression" dxfId="261" priority="185">
      <formula>(M37="노랑")</formula>
    </cfRule>
  </conditionalFormatting>
  <conditionalFormatting sqref="N39:O39">
    <cfRule type="expression" dxfId="260" priority="183">
      <formula>(M39="초록")</formula>
    </cfRule>
    <cfRule type="expression" dxfId="259" priority="177">
      <formula>AND((MONTH(N34)&lt;&gt;$AQ$2),M39&lt;&gt;"")</formula>
    </cfRule>
    <cfRule type="expression" dxfId="258" priority="181">
      <formula>(M39="노랑")</formula>
    </cfRule>
    <cfRule type="expression" dxfId="257" priority="182">
      <formula>(M39="파랑")</formula>
    </cfRule>
    <cfRule type="expression" dxfId="256" priority="184">
      <formula>(M39="빨강")</formula>
    </cfRule>
  </conditionalFormatting>
  <conditionalFormatting sqref="N44:O44">
    <cfRule type="expression" dxfId="255" priority="101">
      <formula>(M44="노랑")</formula>
    </cfRule>
    <cfRule type="expression" dxfId="254" priority="102">
      <formula>(M44="파랑")</formula>
    </cfRule>
    <cfRule type="expression" dxfId="253" priority="103">
      <formula>(M44="초록")</formula>
    </cfRule>
    <cfRule type="expression" dxfId="252" priority="104">
      <formula>(M44="빨강")</formula>
    </cfRule>
    <cfRule type="expression" dxfId="251" priority="94">
      <formula>AND((MONTH(N41)&lt;&gt;$AQ$2),M44&lt;&gt;"")</formula>
    </cfRule>
  </conditionalFormatting>
  <conditionalFormatting sqref="N46:O46">
    <cfRule type="expression" dxfId="250" priority="99">
      <formula>(M46="초록")</formula>
    </cfRule>
    <cfRule type="expression" dxfId="249" priority="100">
      <formula>(M46="빨강")</formula>
    </cfRule>
    <cfRule type="expression" dxfId="248" priority="54">
      <formula>AND((MONTH(N41)&lt;&gt;$AQ$2),M46&lt;&gt;"")</formula>
    </cfRule>
    <cfRule type="expression" dxfId="247" priority="97">
      <formula>(M46="노랑")</formula>
    </cfRule>
    <cfRule type="expression" dxfId="246" priority="98">
      <formula>(M46="파랑")</formula>
    </cfRule>
  </conditionalFormatting>
  <conditionalFormatting sqref="Q6:U12">
    <cfRule type="expression" dxfId="245" priority="653">
      <formula>(MONTH($S$6)&lt;&gt;$AQ$2)</formula>
    </cfRule>
  </conditionalFormatting>
  <conditionalFormatting sqref="Q34:U40">
    <cfRule type="expression" dxfId="244" priority="168">
      <formula>(MONTH($S$34)&lt;&gt;$AQ$2)</formula>
    </cfRule>
  </conditionalFormatting>
  <conditionalFormatting sqref="Q41:U47">
    <cfRule type="expression" dxfId="243" priority="84">
      <formula>(MONTH($S$41)&lt;&gt;$AQ$2)</formula>
    </cfRule>
  </conditionalFormatting>
  <conditionalFormatting sqref="S9:T9">
    <cfRule type="expression" dxfId="242" priority="651">
      <formula>AND((MONTH(S6)&lt;&gt;$AQ$2),R9&lt;&gt;"")</formula>
    </cfRule>
    <cfRule type="expression" dxfId="241" priority="659">
      <formula>(R9="파랑")</formula>
    </cfRule>
    <cfRule type="expression" dxfId="240" priority="658">
      <formula>(R9="노랑")</formula>
    </cfRule>
    <cfRule type="expression" dxfId="239" priority="660">
      <formula>(R9="초록")</formula>
    </cfRule>
    <cfRule type="expression" dxfId="238" priority="661">
      <formula>(R9="빨강")</formula>
    </cfRule>
  </conditionalFormatting>
  <conditionalFormatting sqref="S11:T11">
    <cfRule type="expression" dxfId="237" priority="657">
      <formula>(R11="빨강")</formula>
    </cfRule>
    <cfRule type="expression" dxfId="236" priority="655">
      <formula>(R11="파랑")</formula>
    </cfRule>
    <cfRule type="expression" dxfId="235" priority="656">
      <formula>(R11="초록")</formula>
    </cfRule>
    <cfRule type="expression" dxfId="234" priority="650">
      <formula>AND((MONTH(S6)&lt;&gt;$AQ$2),R11&lt;&gt;"")</formula>
    </cfRule>
    <cfRule type="expression" dxfId="233" priority="654">
      <formula>(R11="노랑")</formula>
    </cfRule>
  </conditionalFormatting>
  <conditionalFormatting sqref="S16:T16">
    <cfRule type="expression" dxfId="232" priority="579">
      <formula>(R16="초록")</formula>
    </cfRule>
    <cfRule type="expression" dxfId="231" priority="580">
      <formula>(R16="빨강")</formula>
    </cfRule>
    <cfRule type="expression" dxfId="230" priority="577">
      <formula>(R16="노랑")</formula>
    </cfRule>
    <cfRule type="expression" dxfId="229" priority="578">
      <formula>(R16="파랑")</formula>
    </cfRule>
  </conditionalFormatting>
  <conditionalFormatting sqref="S18:T18">
    <cfRule type="expression" dxfId="228" priority="576">
      <formula>(R18="빨강")</formula>
    </cfRule>
    <cfRule type="expression" dxfId="227" priority="575">
      <formula>(R18="초록")</formula>
    </cfRule>
    <cfRule type="expression" dxfId="226" priority="574">
      <formula>(R18="파랑")</formula>
    </cfRule>
    <cfRule type="expression" dxfId="225" priority="573">
      <formula>(R18="노랑")</formula>
    </cfRule>
  </conditionalFormatting>
  <conditionalFormatting sqref="S23:T23">
    <cfRule type="expression" dxfId="224" priority="421">
      <formula>(R23="노랑")</formula>
    </cfRule>
    <cfRule type="expression" dxfId="223" priority="422">
      <formula>(R23="파랑")</formula>
    </cfRule>
    <cfRule type="expression" dxfId="222" priority="423">
      <formula>(R23="초록")</formula>
    </cfRule>
    <cfRule type="expression" dxfId="221" priority="424">
      <formula>(R23="빨강")</formula>
    </cfRule>
  </conditionalFormatting>
  <conditionalFormatting sqref="S25:T25">
    <cfRule type="expression" dxfId="220" priority="419">
      <formula>(R25="초록")</formula>
    </cfRule>
    <cfRule type="expression" dxfId="219" priority="417">
      <formula>(R25="노랑")</formula>
    </cfRule>
    <cfRule type="expression" dxfId="218" priority="418">
      <formula>(R25="파랑")</formula>
    </cfRule>
    <cfRule type="expression" dxfId="217" priority="420">
      <formula>(R25="빨강")</formula>
    </cfRule>
  </conditionalFormatting>
  <conditionalFormatting sqref="S30:T30">
    <cfRule type="expression" dxfId="216" priority="366">
      <formula>(R30="파랑")</formula>
    </cfRule>
    <cfRule type="expression" dxfId="215" priority="367">
      <formula>(R30="초록")</formula>
    </cfRule>
    <cfRule type="expression" dxfId="214" priority="368">
      <formula>(R30="빨강")</formula>
    </cfRule>
    <cfRule type="expression" dxfId="213" priority="365">
      <formula>(R30="노랑")</formula>
    </cfRule>
  </conditionalFormatting>
  <conditionalFormatting sqref="S32:T32">
    <cfRule type="expression" dxfId="212" priority="362">
      <formula>(R32="파랑")</formula>
    </cfRule>
    <cfRule type="expression" dxfId="211" priority="361">
      <formula>(R32="노랑")</formula>
    </cfRule>
    <cfRule type="expression" dxfId="210" priority="364">
      <formula>(R32="빨강")</formula>
    </cfRule>
    <cfRule type="expression" dxfId="209" priority="363">
      <formula>(R32="초록")</formula>
    </cfRule>
  </conditionalFormatting>
  <conditionalFormatting sqref="S37:T37">
    <cfRule type="expression" dxfId="208" priority="173">
      <formula>(R37="노랑")</formula>
    </cfRule>
    <cfRule type="expression" dxfId="207" priority="174">
      <formula>(R37="파랑")</formula>
    </cfRule>
    <cfRule type="expression" dxfId="206" priority="175">
      <formula>(R37="초록")</formula>
    </cfRule>
    <cfRule type="expression" dxfId="205" priority="176">
      <formula>(R37="빨강")</formula>
    </cfRule>
    <cfRule type="expression" dxfId="204" priority="166">
      <formula>AND((MONTH(S34)&lt;&gt;$AQ$2),R37&lt;&gt;"")</formula>
    </cfRule>
  </conditionalFormatting>
  <conditionalFormatting sqref="S39:T39">
    <cfRule type="expression" dxfId="203" priority="171">
      <formula>(R39="초록")</formula>
    </cfRule>
    <cfRule type="expression" dxfId="202" priority="170">
      <formula>(R39="파랑")</formula>
    </cfRule>
    <cfRule type="expression" dxfId="201" priority="165">
      <formula>AND((MONTH(S34)&lt;&gt;$AQ$2),R39&lt;&gt;"")</formula>
    </cfRule>
    <cfRule type="expression" dxfId="200" priority="172">
      <formula>(R39="빨강")</formula>
    </cfRule>
    <cfRule type="expression" dxfId="199" priority="169">
      <formula>(R39="노랑")</formula>
    </cfRule>
  </conditionalFormatting>
  <conditionalFormatting sqref="S44:T44">
    <cfRule type="expression" dxfId="198" priority="91">
      <formula>(R44="초록")</formula>
    </cfRule>
    <cfRule type="expression" dxfId="197" priority="92">
      <formula>(R44="빨강")</formula>
    </cfRule>
    <cfRule type="expression" dxfId="196" priority="82">
      <formula>AND((MONTH(S41)&lt;&gt;$AQ$2),R44&lt;&gt;"")</formula>
    </cfRule>
    <cfRule type="expression" dxfId="195" priority="90">
      <formula>(R44="파랑")</formula>
    </cfRule>
    <cfRule type="expression" dxfId="194" priority="89">
      <formula>(R44="노랑")</formula>
    </cfRule>
  </conditionalFormatting>
  <conditionalFormatting sqref="S46:T46">
    <cfRule type="expression" dxfId="193" priority="85">
      <formula>(R46="노랑")</formula>
    </cfRule>
    <cfRule type="expression" dxfId="192" priority="81">
      <formula>AND((MONTH(S41)&lt;&gt;$AQ$2),R46&lt;&gt;"")</formula>
    </cfRule>
    <cfRule type="expression" dxfId="191" priority="88">
      <formula>(R46="빨강")</formula>
    </cfRule>
    <cfRule type="expression" dxfId="190" priority="86">
      <formula>(R46="파랑")</formula>
    </cfRule>
    <cfRule type="expression" dxfId="189" priority="87">
      <formula>(R46="초록")</formula>
    </cfRule>
  </conditionalFormatting>
  <conditionalFormatting sqref="V6:Z12">
    <cfRule type="expression" dxfId="188" priority="641">
      <formula>(MONTH($X$6)&lt;&gt;$AQ$2)</formula>
    </cfRule>
  </conditionalFormatting>
  <conditionalFormatting sqref="V34:Z40">
    <cfRule type="expression" dxfId="187" priority="180">
      <formula>(MONTH($X$34)&lt;&gt;$AQ$2)</formula>
    </cfRule>
  </conditionalFormatting>
  <conditionalFormatting sqref="V41:Z47">
    <cfRule type="expression" dxfId="186" priority="96">
      <formula>(MONTH($X$41)&lt;&gt;$AQ$2)</formula>
    </cfRule>
  </conditionalFormatting>
  <conditionalFormatting sqref="X9:Y9">
    <cfRule type="expression" dxfId="185" priority="649">
      <formula>(W9="빨강")</formula>
    </cfRule>
    <cfRule type="expression" dxfId="184" priority="648">
      <formula>(W9="초록")</formula>
    </cfRule>
    <cfRule type="expression" dxfId="183" priority="647">
      <formula>(W9="파랑")</formula>
    </cfRule>
    <cfRule type="expression" dxfId="182" priority="646">
      <formula>(W9="노랑")</formula>
    </cfRule>
    <cfRule type="expression" dxfId="181" priority="639">
      <formula>AND((MONTH(X6)&lt;&gt;$AQ$2),W9&lt;&gt;"")</formula>
    </cfRule>
  </conditionalFormatting>
  <conditionalFormatting sqref="X11:Y11">
    <cfRule type="expression" dxfId="180" priority="643">
      <formula>(W11="파랑")</formula>
    </cfRule>
    <cfRule type="expression" dxfId="179" priority="645">
      <formula>(W11="빨강")</formula>
    </cfRule>
    <cfRule type="expression" dxfId="178" priority="644">
      <formula>(W11="초록")</formula>
    </cfRule>
    <cfRule type="expression" dxfId="177" priority="642">
      <formula>(W11="노랑")</formula>
    </cfRule>
    <cfRule type="expression" dxfId="176" priority="638">
      <formula>AND((MONTH(X6)&lt;&gt;$AQ$2),W11&lt;&gt;"")</formula>
    </cfRule>
  </conditionalFormatting>
  <conditionalFormatting sqref="X16:Y16">
    <cfRule type="expression" dxfId="175" priority="566">
      <formula>(W16="노랑")</formula>
    </cfRule>
    <cfRule type="expression" dxfId="174" priority="567">
      <formula>(W16="파랑")</formula>
    </cfRule>
    <cfRule type="expression" dxfId="173" priority="568">
      <formula>(W16="초록")</formula>
    </cfRule>
    <cfRule type="expression" dxfId="172" priority="569">
      <formula>(W16="빨강")</formula>
    </cfRule>
  </conditionalFormatting>
  <conditionalFormatting sqref="X18:Y18">
    <cfRule type="expression" dxfId="171" priority="562">
      <formula>(W18="노랑")</formula>
    </cfRule>
    <cfRule type="expression" dxfId="170" priority="565">
      <formula>(W18="빨강")</formula>
    </cfRule>
    <cfRule type="expression" dxfId="169" priority="563">
      <formula>(W18="파랑")</formula>
    </cfRule>
    <cfRule type="expression" dxfId="168" priority="564">
      <formula>(W18="초록")</formula>
    </cfRule>
  </conditionalFormatting>
  <conditionalFormatting sqref="X23:Y23">
    <cfRule type="expression" dxfId="167" priority="413">
      <formula>(W23="노랑")</formula>
    </cfRule>
    <cfRule type="expression" dxfId="166" priority="414">
      <formula>(W23="파랑")</formula>
    </cfRule>
    <cfRule type="expression" dxfId="165" priority="415">
      <formula>(W23="초록")</formula>
    </cfRule>
    <cfRule type="expression" dxfId="164" priority="416">
      <formula>(W23="빨강")</formula>
    </cfRule>
  </conditionalFormatting>
  <conditionalFormatting sqref="X25:Y25">
    <cfRule type="expression" dxfId="163" priority="412">
      <formula>(W25="빨강")</formula>
    </cfRule>
    <cfRule type="expression" dxfId="162" priority="411">
      <formula>(W25="초록")</formula>
    </cfRule>
    <cfRule type="expression" dxfId="161" priority="410">
      <formula>(W25="파랑")</formula>
    </cfRule>
    <cfRule type="expression" dxfId="160" priority="409">
      <formula>(W25="노랑")</formula>
    </cfRule>
  </conditionalFormatting>
  <conditionalFormatting sqref="X30:Y30">
    <cfRule type="expression" dxfId="159" priority="359">
      <formula>(W30="초록")</formula>
    </cfRule>
    <cfRule type="expression" dxfId="158" priority="360">
      <formula>(W30="빨강")</formula>
    </cfRule>
    <cfRule type="expression" dxfId="157" priority="358">
      <formula>(W30="파랑")</formula>
    </cfRule>
    <cfRule type="expression" dxfId="156" priority="357">
      <formula>(W30="노랑")</formula>
    </cfRule>
  </conditionalFormatting>
  <conditionalFormatting sqref="X32:Y32">
    <cfRule type="expression" dxfId="155" priority="356">
      <formula>(W32="빨강")</formula>
    </cfRule>
    <cfRule type="expression" dxfId="154" priority="355">
      <formula>(W32="초록")</formula>
    </cfRule>
    <cfRule type="expression" dxfId="153" priority="354">
      <formula>(W32="파랑")</formula>
    </cfRule>
    <cfRule type="expression" dxfId="152" priority="353">
      <formula>(W32="노랑")</formula>
    </cfRule>
  </conditionalFormatting>
  <conditionalFormatting sqref="X37:Y37">
    <cfRule type="expression" dxfId="151" priority="164">
      <formula>(W37="빨강")</formula>
    </cfRule>
    <cfRule type="expression" dxfId="150" priority="163">
      <formula>(W37="초록")</formula>
    </cfRule>
    <cfRule type="expression" dxfId="149" priority="162">
      <formula>(W37="파랑")</formula>
    </cfRule>
    <cfRule type="expression" dxfId="148" priority="161">
      <formula>(W37="노랑")</formula>
    </cfRule>
    <cfRule type="expression" dxfId="147" priority="154">
      <formula>AND((MONTH(X34)&lt;&gt;$AQ$2),W37&lt;&gt;"")</formula>
    </cfRule>
  </conditionalFormatting>
  <conditionalFormatting sqref="X39:Y39">
    <cfRule type="expression" dxfId="146" priority="159">
      <formula>(W39="초록")</formula>
    </cfRule>
    <cfRule type="expression" dxfId="145" priority="160">
      <formula>(W39="빨강")</formula>
    </cfRule>
    <cfRule type="expression" dxfId="144" priority="153">
      <formula>AND((MONTH(X34)&lt;&gt;$AQ$2),W39&lt;&gt;"")</formula>
    </cfRule>
    <cfRule type="expression" dxfId="143" priority="158">
      <formula>(W39="파랑")</formula>
    </cfRule>
    <cfRule type="expression" dxfId="142" priority="157">
      <formula>(W39="노랑")</formula>
    </cfRule>
  </conditionalFormatting>
  <conditionalFormatting sqref="X44:Y44">
    <cfRule type="expression" dxfId="141" priority="80">
      <formula>(W44="빨강")</formula>
    </cfRule>
    <cfRule type="expression" dxfId="140" priority="78">
      <formula>(W44="파랑")</formula>
    </cfRule>
    <cfRule type="expression" dxfId="139" priority="56">
      <formula>AND((MONTH(X41)&lt;&gt;$AQ$2),W44&lt;&gt;"")</formula>
    </cfRule>
    <cfRule type="expression" dxfId="138" priority="77">
      <formula>(W44="노랑")</formula>
    </cfRule>
    <cfRule type="expression" dxfId="137" priority="79">
      <formula>(W44="초록")</formula>
    </cfRule>
  </conditionalFormatting>
  <conditionalFormatting sqref="X46:Y46">
    <cfRule type="expression" dxfId="136" priority="74">
      <formula>(W46="파랑")</formula>
    </cfRule>
    <cfRule type="expression" dxfId="135" priority="75">
      <formula>(W46="초록")</formula>
    </cfRule>
    <cfRule type="expression" dxfId="134" priority="76">
      <formula>(W46="빨강")</formula>
    </cfRule>
    <cfRule type="expression" dxfId="133" priority="52">
      <formula>AND((MONTH(X41)&lt;&gt;$AQ$2),W46&lt;&gt;"")</formula>
    </cfRule>
    <cfRule type="expression" dxfId="132" priority="73">
      <formula>(W46="노랑")</formula>
    </cfRule>
  </conditionalFormatting>
  <conditionalFormatting sqref="AA6:AE12">
    <cfRule type="expression" dxfId="131" priority="629">
      <formula>(MONTH($AC$6)&lt;&gt;$AQ$2)</formula>
    </cfRule>
  </conditionalFormatting>
  <conditionalFormatting sqref="AA34:AE40">
    <cfRule type="expression" dxfId="130" priority="192">
      <formula>(MONTH($AC$34)&lt;&gt;$AQ$2)</formula>
    </cfRule>
  </conditionalFormatting>
  <conditionalFormatting sqref="AA41:AE47">
    <cfRule type="expression" dxfId="129" priority="108">
      <formula>(MONTH($AC$41)&lt;&gt;$AQ$2)</formula>
    </cfRule>
  </conditionalFormatting>
  <conditionalFormatting sqref="AC9:AD9">
    <cfRule type="expression" dxfId="128" priority="627">
      <formula>AND((MONTH(AC6)&lt;&gt;$AQ$2),AB9&lt;&gt;"")</formula>
    </cfRule>
    <cfRule type="expression" dxfId="127" priority="637">
      <formula>(AB9="빨강")</formula>
    </cfRule>
    <cfRule type="expression" dxfId="126" priority="636">
      <formula>(AB9="초록")</formula>
    </cfRule>
    <cfRule type="expression" dxfId="125" priority="635">
      <formula>(AB9="파랑")</formula>
    </cfRule>
    <cfRule type="expression" dxfId="124" priority="634">
      <formula>(AB9="노랑")</formula>
    </cfRule>
  </conditionalFormatting>
  <conditionalFormatting sqref="AC11:AD11">
    <cfRule type="expression" dxfId="123" priority="626">
      <formula>AND((MONTH(AC6)&lt;&gt;$AQ$2),AB11&lt;&gt;"")</formula>
    </cfRule>
    <cfRule type="expression" dxfId="122" priority="631">
      <formula>(AB11="파랑")</formula>
    </cfRule>
    <cfRule type="expression" dxfId="121" priority="630">
      <formula>(AB11="노랑")</formula>
    </cfRule>
    <cfRule type="expression" dxfId="120" priority="633">
      <formula>(AB11="빨강")</formula>
    </cfRule>
    <cfRule type="expression" dxfId="119" priority="632">
      <formula>(AB11="초록")</formula>
    </cfRule>
  </conditionalFormatting>
  <conditionalFormatting sqref="AC16:AD16">
    <cfRule type="expression" dxfId="118" priority="556">
      <formula>(AB16="파랑")</formula>
    </cfRule>
    <cfRule type="expression" dxfId="117" priority="557">
      <formula>(AB16="초록")</formula>
    </cfRule>
    <cfRule type="expression" dxfId="116" priority="555">
      <formula>(AB16="노랑")</formula>
    </cfRule>
    <cfRule type="expression" dxfId="115" priority="558">
      <formula>(AB16="빨강")</formula>
    </cfRule>
  </conditionalFormatting>
  <conditionalFormatting sqref="AC18:AD18">
    <cfRule type="expression" dxfId="114" priority="553">
      <formula>(AB18="초록")</formula>
    </cfRule>
    <cfRule type="expression" dxfId="113" priority="554">
      <formula>(AB18="빨강")</formula>
    </cfRule>
    <cfRule type="expression" dxfId="112" priority="551">
      <formula>(AB18="노랑")</formula>
    </cfRule>
    <cfRule type="expression" dxfId="111" priority="552">
      <formula>(AB18="파랑")</formula>
    </cfRule>
  </conditionalFormatting>
  <conditionalFormatting sqref="AC23:AD23">
    <cfRule type="expression" dxfId="110" priority="407">
      <formula>(AB23="초록")</formula>
    </cfRule>
    <cfRule type="expression" dxfId="109" priority="408">
      <formula>(AB23="빨강")</formula>
    </cfRule>
    <cfRule type="expression" dxfId="108" priority="406">
      <formula>(AB23="파랑")</formula>
    </cfRule>
    <cfRule type="expression" dxfId="107" priority="405">
      <formula>(AB23="노랑")</formula>
    </cfRule>
  </conditionalFormatting>
  <conditionalFormatting sqref="AC25:AD25">
    <cfRule type="expression" dxfId="106" priority="402">
      <formula>(AB25="파랑")</formula>
    </cfRule>
    <cfRule type="expression" dxfId="105" priority="403">
      <formula>(AB25="초록")</formula>
    </cfRule>
    <cfRule type="expression" dxfId="104" priority="404">
      <formula>(AB25="빨강")</formula>
    </cfRule>
    <cfRule type="expression" dxfId="103" priority="401">
      <formula>(AB25="노랑")</formula>
    </cfRule>
  </conditionalFormatting>
  <conditionalFormatting sqref="AC30:AD30">
    <cfRule type="expression" dxfId="102" priority="351">
      <formula>(AB30="초록")</formula>
    </cfRule>
    <cfRule type="expression" dxfId="101" priority="352">
      <formula>(AB30="빨강")</formula>
    </cfRule>
    <cfRule type="expression" dxfId="100" priority="350">
      <formula>(AB30="파랑")</formula>
    </cfRule>
    <cfRule type="expression" dxfId="99" priority="349">
      <formula>(AB30="노랑")</formula>
    </cfRule>
  </conditionalFormatting>
  <conditionalFormatting sqref="AC32:AD32">
    <cfRule type="expression" dxfId="98" priority="348">
      <formula>(AB32="빨강")</formula>
    </cfRule>
    <cfRule type="expression" dxfId="97" priority="347">
      <formula>(AB32="초록")</formula>
    </cfRule>
    <cfRule type="expression" dxfId="96" priority="346">
      <formula>(AB32="파랑")</formula>
    </cfRule>
    <cfRule type="expression" dxfId="95" priority="345">
      <formula>(AB32="노랑")</formula>
    </cfRule>
  </conditionalFormatting>
  <conditionalFormatting sqref="AC37:AD37">
    <cfRule type="expression" dxfId="94" priority="150">
      <formula>(AB37="파랑")</formula>
    </cfRule>
    <cfRule type="expression" dxfId="93" priority="142">
      <formula>AND((MONTH(AC34)&lt;&gt;$AQ$2),AB37&lt;&gt;"")</formula>
    </cfRule>
    <cfRule type="expression" dxfId="92" priority="152">
      <formula>(AB37="빨강")</formula>
    </cfRule>
    <cfRule type="expression" dxfId="91" priority="151">
      <formula>(AB37="초록")</formula>
    </cfRule>
    <cfRule type="expression" dxfId="90" priority="149">
      <formula>(AB37="노랑")</formula>
    </cfRule>
  </conditionalFormatting>
  <conditionalFormatting sqref="AC39:AD39">
    <cfRule type="expression" dxfId="89" priority="147">
      <formula>(AB39="초록")</formula>
    </cfRule>
    <cfRule type="expression" dxfId="88" priority="148">
      <formula>(AB39="빨강")</formula>
    </cfRule>
    <cfRule type="expression" dxfId="87" priority="141">
      <formula>AND((MONTH(AC34)&lt;&gt;$AQ$2),AB39&lt;&gt;"")</formula>
    </cfRule>
    <cfRule type="expression" dxfId="86" priority="145">
      <formula>(AB39="노랑")</formula>
    </cfRule>
    <cfRule type="expression" dxfId="85" priority="146">
      <formula>(AB39="파랑")</formula>
    </cfRule>
  </conditionalFormatting>
  <conditionalFormatting sqref="AC44:AD44">
    <cfRule type="expression" dxfId="84" priority="70">
      <formula>(AB44="초록")</formula>
    </cfRule>
    <cfRule type="expression" dxfId="83" priority="68">
      <formula>(AB44="노랑")</formula>
    </cfRule>
    <cfRule type="expression" dxfId="82" priority="69">
      <formula>(AB44="파랑")</formula>
    </cfRule>
    <cfRule type="expression" dxfId="81" priority="49">
      <formula>AND((MONTH(AC41)&lt;&gt;$AQ$2),AB44&lt;&gt;"")</formula>
    </cfRule>
    <cfRule type="expression" dxfId="80" priority="72">
      <formula>(AB44="빨강")</formula>
    </cfRule>
  </conditionalFormatting>
  <conditionalFormatting sqref="AC46:AD46">
    <cfRule type="expression" dxfId="79" priority="65">
      <formula>(AB46="파랑")</formula>
    </cfRule>
    <cfRule type="expression" dxfId="78" priority="66">
      <formula>(AB46="초록")</formula>
    </cfRule>
    <cfRule type="expression" dxfId="77" priority="67">
      <formula>(AB46="빨강")</formula>
    </cfRule>
    <cfRule type="expression" dxfId="76" priority="48">
      <formula>AND((MONTH(AC41)&lt;&gt;$AQ$2),AB46&lt;&gt;"")</formula>
    </cfRule>
    <cfRule type="expression" dxfId="75" priority="64">
      <formula>(AB46="노랑")</formula>
    </cfRule>
  </conditionalFormatting>
  <conditionalFormatting sqref="AF6:AJ12">
    <cfRule type="expression" dxfId="74" priority="617">
      <formula>(MONTH($AH$6)&lt;&gt;$AQ$2)</formula>
    </cfRule>
  </conditionalFormatting>
  <conditionalFormatting sqref="AF34:AJ40">
    <cfRule type="expression" dxfId="73" priority="204">
      <formula>(MONTH($AH$34)&lt;&gt;$AQ$2)</formula>
    </cfRule>
  </conditionalFormatting>
  <conditionalFormatting sqref="AF41:AJ47">
    <cfRule type="expression" dxfId="72" priority="120">
      <formula>(MONTH($AH$41)&lt;&gt;$AQ$2)</formula>
    </cfRule>
  </conditionalFormatting>
  <conditionalFormatting sqref="AH9:AI9">
    <cfRule type="expression" dxfId="71" priority="615">
      <formula>AND((MONTH(AH6)&lt;&gt;$AQ$2),AG9&lt;&gt;"")</formula>
    </cfRule>
    <cfRule type="expression" dxfId="70" priority="622">
      <formula>(AG9="노랑")</formula>
    </cfRule>
    <cfRule type="expression" dxfId="69" priority="623">
      <formula>(AG9="파랑")</formula>
    </cfRule>
    <cfRule type="expression" dxfId="68" priority="624">
      <formula>(AG9="초록")</formula>
    </cfRule>
    <cfRule type="expression" dxfId="67" priority="625">
      <formula>(AG9="빨강")</formula>
    </cfRule>
  </conditionalFormatting>
  <conditionalFormatting sqref="AH11:AI11">
    <cfRule type="expression" dxfId="66" priority="620">
      <formula>(AG11="초록")</formula>
    </cfRule>
    <cfRule type="expression" dxfId="65" priority="621">
      <formula>(AG11="빨강")</formula>
    </cfRule>
    <cfRule type="expression" dxfId="64" priority="618">
      <formula>(AG11="노랑")</formula>
    </cfRule>
    <cfRule type="expression" dxfId="63" priority="614">
      <formula>AND((MONTH(AH6)&lt;&gt;$AQ$2),AG11&lt;&gt;"")</formula>
    </cfRule>
    <cfRule type="expression" dxfId="62" priority="619">
      <formula>(AG11="파랑")</formula>
    </cfRule>
  </conditionalFormatting>
  <conditionalFormatting sqref="AH16:AI16">
    <cfRule type="expression" dxfId="61" priority="547">
      <formula>(AG16="빨강")</formula>
    </cfRule>
    <cfRule type="expression" dxfId="60" priority="546">
      <formula>(AG16="초록")</formula>
    </cfRule>
    <cfRule type="expression" dxfId="59" priority="545">
      <formula>(AG16="파랑")</formula>
    </cfRule>
    <cfRule type="expression" dxfId="58" priority="544">
      <formula>(AG16="노랑")</formula>
    </cfRule>
  </conditionalFormatting>
  <conditionalFormatting sqref="AH18:AI18">
    <cfRule type="expression" dxfId="57" priority="542">
      <formula>(AG18="초록")</formula>
    </cfRule>
    <cfRule type="expression" dxfId="56" priority="541">
      <formula>(AG18="파랑")</formula>
    </cfRule>
    <cfRule type="expression" dxfId="55" priority="540">
      <formula>(AG18="노랑")</formula>
    </cfRule>
    <cfRule type="expression" dxfId="54" priority="543">
      <formula>(AG18="빨강")</formula>
    </cfRule>
  </conditionalFormatting>
  <conditionalFormatting sqref="AH23:AI23">
    <cfRule type="expression" dxfId="53" priority="397">
      <formula>(AG23="노랑")</formula>
    </cfRule>
    <cfRule type="expression" dxfId="52" priority="399">
      <formula>(AG23="초록")</formula>
    </cfRule>
    <cfRule type="expression" dxfId="51" priority="398">
      <formula>(AG23="파랑")</formula>
    </cfRule>
    <cfRule type="expression" dxfId="50" priority="400">
      <formula>(AG23="빨강")</formula>
    </cfRule>
  </conditionalFormatting>
  <conditionalFormatting sqref="AH25:AI25">
    <cfRule type="expression" dxfId="49" priority="394">
      <formula>(AG25="파랑")</formula>
    </cfRule>
    <cfRule type="expression" dxfId="48" priority="395">
      <formula>(AG25="초록")</formula>
    </cfRule>
    <cfRule type="expression" dxfId="47" priority="396">
      <formula>(AG25="빨강")</formula>
    </cfRule>
    <cfRule type="expression" dxfId="46" priority="393">
      <formula>(AG25="노랑")</formula>
    </cfRule>
  </conditionalFormatting>
  <conditionalFormatting sqref="AH30:AI30">
    <cfRule type="expression" dxfId="45" priority="341">
      <formula>(AG30="노랑")</formula>
    </cfRule>
    <cfRule type="expression" dxfId="44" priority="342">
      <formula>(AG30="파랑")</formula>
    </cfRule>
    <cfRule type="expression" dxfId="43" priority="343">
      <formula>(AG30="초록")</formula>
    </cfRule>
    <cfRule type="expression" dxfId="42" priority="344">
      <formula>(AG30="빨강")</formula>
    </cfRule>
  </conditionalFormatting>
  <conditionalFormatting sqref="AH32:AI32">
    <cfRule type="expression" dxfId="41" priority="337">
      <formula>(AG32="노랑")</formula>
    </cfRule>
    <cfRule type="expression" dxfId="40" priority="338">
      <formula>(AG32="파랑")</formula>
    </cfRule>
    <cfRule type="expression" dxfId="39" priority="339">
      <formula>(AG32="초록")</formula>
    </cfRule>
    <cfRule type="expression" dxfId="38" priority="340">
      <formula>(AG32="빨강")</formula>
    </cfRule>
  </conditionalFormatting>
  <conditionalFormatting sqref="AH37:AI37">
    <cfRule type="expression" dxfId="37" priority="139">
      <formula>(AG37="초록")</formula>
    </cfRule>
    <cfRule type="expression" dxfId="36" priority="130">
      <formula>AND((MONTH(AH34)&lt;&gt;$AQ$2),AG37&lt;&gt;"")</formula>
    </cfRule>
    <cfRule type="expression" dxfId="35" priority="138">
      <formula>(AG37="파랑")</formula>
    </cfRule>
    <cfRule type="expression" dxfId="34" priority="140">
      <formula>(AG37="빨강")</formula>
    </cfRule>
    <cfRule type="expression" dxfId="33" priority="137">
      <formula>(AG37="노랑")</formula>
    </cfRule>
  </conditionalFormatting>
  <conditionalFormatting sqref="AH39:AI39">
    <cfRule type="expression" dxfId="32" priority="136">
      <formula>(AG39="빨강")</formula>
    </cfRule>
    <cfRule type="expression" dxfId="31" priority="135">
      <formula>(AG39="초록")</formula>
    </cfRule>
    <cfRule type="expression" dxfId="30" priority="129">
      <formula>AND((MONTH(AH34)&lt;&gt;$AQ$2),AG39&lt;&gt;"")</formula>
    </cfRule>
    <cfRule type="expression" dxfId="29" priority="134">
      <formula>(AG39="파랑")</formula>
    </cfRule>
    <cfRule type="expression" dxfId="28" priority="133">
      <formula>(AG39="노랑")</formula>
    </cfRule>
  </conditionalFormatting>
  <conditionalFormatting sqref="AH44:AI44">
    <cfRule type="expression" dxfId="27" priority="46">
      <formula>AND((MONTH(AH41)&lt;&gt;$AQ$2),AG44&lt;&gt;"")</formula>
    </cfRule>
    <cfRule type="expression" dxfId="26" priority="62">
      <formula>(AG44="빨강")</formula>
    </cfRule>
    <cfRule type="expression" dxfId="25" priority="61">
      <formula>(AG44="초록")</formula>
    </cfRule>
    <cfRule type="expression" dxfId="24" priority="60">
      <formula>(AG44="파랑")</formula>
    </cfRule>
    <cfRule type="expression" dxfId="23" priority="58">
      <formula>(AG44="노랑")</formula>
    </cfRule>
  </conditionalFormatting>
  <conditionalFormatting sqref="AH46:AI46">
    <cfRule type="expression" dxfId="22" priority="45">
      <formula>AND((MONTH(AH41)&lt;&gt;$AQ$2),AG46&lt;&gt;"")</formula>
    </cfRule>
    <cfRule type="expression" dxfId="21" priority="51">
      <formula>(AG46="노랑")</formula>
    </cfRule>
    <cfRule type="expression" dxfId="20" priority="53">
      <formula>(AG46="파랑")</formula>
    </cfRule>
    <cfRule type="expression" dxfId="19" priority="55">
      <formula>(AG46="초록")</formula>
    </cfRule>
    <cfRule type="expression" dxfId="18" priority="57">
      <formula>(AG46="빨강")</formula>
    </cfRule>
  </conditionalFormatting>
  <conditionalFormatting sqref="AL3 B5:AJ5">
    <cfRule type="expression" dxfId="17" priority="3">
      <formula>OR($AQ$2=4,$AQ$2=9)</formula>
    </cfRule>
    <cfRule type="expression" dxfId="16" priority="1">
      <formula>OR($AQ$2=6,$AQ$2=11)</formula>
    </cfRule>
    <cfRule type="expression" dxfId="15" priority="2">
      <formula>OR($AQ$2=5,$AQ$2=10)</formula>
    </cfRule>
    <cfRule type="expression" dxfId="14" priority="6">
      <formula>OR($AQ$2=1,$AQ$2=7,$AQ$2=12)</formula>
    </cfRule>
    <cfRule type="expression" dxfId="13" priority="5">
      <formula>OR($AQ$2=2,$AQ$2=8)</formula>
    </cfRule>
    <cfRule type="expression" dxfId="12" priority="4">
      <formula>OR($AQ$2=3)</formula>
    </cfRule>
  </conditionalFormatting>
  <conditionalFormatting sqref="AL5:AL47">
    <cfRule type="expression" dxfId="11" priority="44">
      <formula>OR($AQ$2=1,$AQ$2=7,$AQ$2=12)</formula>
    </cfRule>
    <cfRule type="expression" dxfId="10" priority="43">
      <formula>OR($AQ$2=2,$AQ$2=8)</formula>
    </cfRule>
    <cfRule type="expression" dxfId="9" priority="42">
      <formula>OR($AQ$2=3)</formula>
    </cfRule>
    <cfRule type="expression" dxfId="8" priority="41">
      <formula>OR($AQ$2=4,$AQ$2=9)</formula>
    </cfRule>
    <cfRule type="expression" dxfId="7" priority="40">
      <formula>OR($AQ$2=5,$AQ$2=10)</formula>
    </cfRule>
    <cfRule type="expression" dxfId="6" priority="39">
      <formula>OR($AQ$2=6,$AQ$2=11)</formula>
    </cfRule>
  </conditionalFormatting>
  <dataValidations count="2">
    <dataValidation type="whole" allowBlank="1" showInputMessage="1" showErrorMessage="1" sqref="AO2" xr:uid="{00000000-0002-0000-0000-000000000000}">
      <formula1>1900</formula1>
      <formula2>2100</formula2>
    </dataValidation>
    <dataValidation type="list" allowBlank="1" showInputMessage="1" showErrorMessage="1" sqref="AQ2" xr:uid="{00000000-0002-0000-0000-000001000000}">
      <formula1>"1,2,3,4,5,6,7,8,9,10,11,12"</formula1>
    </dataValidation>
  </dataValidations>
  <pageMargins left="0.25" right="0.25" top="0.75" bottom="0.75" header="0.3" footer="0.3"/>
  <pageSetup paperSize="9" scale="75" fitToHeight="0"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7169" r:id="rId4" name="Spinner 1">
              <controlPr defaultSize="0" autoPict="0">
                <anchor moveWithCells="1" sizeWithCells="1">
                  <from>
                    <xdr:col>41</xdr:col>
                    <xdr:colOff>0</xdr:colOff>
                    <xdr:row>0</xdr:row>
                    <xdr:rowOff>161925</xdr:rowOff>
                  </from>
                  <to>
                    <xdr:col>41</xdr:col>
                    <xdr:colOff>323850</xdr:colOff>
                    <xdr:row>2</xdr:row>
                    <xdr:rowOff>19050</xdr:rowOff>
                  </to>
                </anchor>
              </controlPr>
            </control>
          </mc:Choice>
        </mc:AlternateContent>
        <mc:AlternateContent xmlns:mc="http://schemas.openxmlformats.org/markup-compatibility/2006">
          <mc:Choice Requires="x14">
            <control shapeId="7170" r:id="rId5" name="Spinner 2">
              <controlPr defaultSize="0" autoPict="0">
                <anchor moveWithCells="1" sizeWithCells="1">
                  <from>
                    <xdr:col>42</xdr:col>
                    <xdr:colOff>542925</xdr:colOff>
                    <xdr:row>0</xdr:row>
                    <xdr:rowOff>161925</xdr:rowOff>
                  </from>
                  <to>
                    <xdr:col>43</xdr:col>
                    <xdr:colOff>323850</xdr:colOff>
                    <xdr:row>2</xdr:row>
                    <xdr:rowOff>19050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746" id="{1151D705-BDA7-4EE3-8822-D94C0F3BF9EC}">
            <xm:f>OR(NOT(ISERROR(VLOOKUP(D6,일정관리!$A:$A,1,0))),(B$5=설정!$I$7))</xm:f>
            <x14:dxf>
              <font>
                <color rgb="FFFC3232"/>
              </font>
            </x14:dxf>
          </x14:cfRule>
          <xm:sqref>D6 I6 N6 S6 X6 AC6 AH6 AH34 D34 AC34 I34 X34 N34 S34 AH41 D41 AC41 I41 X41 N41 S41 D13 I13 N13 S13 X13 AC13 AH13 D20 I20 N20 S20 X20 AC20 AH20 D27 I27 N27 S27 X27 AC27 AH27</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H637"/>
  <sheetViews>
    <sheetView showGridLines="0" tabSelected="1" topLeftCell="B1" zoomScaleNormal="100" workbookViewId="0">
      <pane ySplit="1" topLeftCell="A2" activePane="bottomLeft" state="frozen"/>
      <selection activeCell="B1" sqref="B1"/>
      <selection pane="bottomLeft" activeCell="K22" sqref="K22"/>
    </sheetView>
  </sheetViews>
  <sheetFormatPr defaultRowHeight="16.5"/>
  <cols>
    <col min="1" max="1" width="15.125" style="73" hidden="1" customWidth="1"/>
    <col min="2" max="2" width="15.125" style="73" customWidth="1"/>
    <col min="3" max="3" width="18.25" style="73" customWidth="1"/>
    <col min="4" max="4" width="12.25" customWidth="1"/>
    <col min="5" max="5" width="18.25" customWidth="1"/>
    <col min="6" max="6" width="7.375" hidden="1" customWidth="1"/>
    <col min="7" max="7" width="13" hidden="1" customWidth="1"/>
    <col min="8" max="8" width="16.125" hidden="1" customWidth="1"/>
    <col min="9" max="9" width="4.25" customWidth="1"/>
    <col min="10" max="10" width="12.25" style="73" bestFit="1" customWidth="1"/>
    <col min="11" max="11" width="11.25" style="73" bestFit="1" customWidth="1"/>
    <col min="12" max="12" width="24.625" style="73" customWidth="1"/>
    <col min="13" max="13" width="11.5" style="73" customWidth="1"/>
    <col min="14" max="14" width="21.125" style="73" hidden="1" customWidth="1"/>
    <col min="15" max="15" width="27.125" style="73" customWidth="1"/>
    <col min="16" max="16" width="11.875" hidden="1" customWidth="1"/>
    <col min="17" max="17" width="16.875" hidden="1" customWidth="1"/>
    <col min="18" max="18" width="12.75" hidden="1" customWidth="1"/>
    <col min="19" max="19" width="14.25" hidden="1" customWidth="1"/>
    <col min="20" max="21" width="11.125" hidden="1" customWidth="1"/>
    <col min="22" max="22" width="20.25" customWidth="1"/>
    <col min="23" max="23" width="14.75" customWidth="1"/>
    <col min="24" max="24" width="40.875" customWidth="1"/>
    <col min="25" max="25" width="24.25" customWidth="1"/>
    <col min="26" max="26" width="8.75" hidden="1" customWidth="1"/>
    <col min="27" max="27" width="11.375" customWidth="1"/>
    <col min="28" max="28" width="24.25" customWidth="1"/>
    <col min="29" max="29" width="9.5" customWidth="1"/>
    <col min="30" max="31" width="13.75" customWidth="1"/>
    <col min="32" max="34" width="8.75" hidden="1" customWidth="1"/>
    <col min="35" max="35" width="8.75" customWidth="1"/>
  </cols>
  <sheetData>
    <row r="1" spans="1:34" ht="27" customHeight="1">
      <c r="A1" s="70" t="s">
        <v>72</v>
      </c>
      <c r="B1" s="71" t="s">
        <v>71</v>
      </c>
      <c r="C1" s="71" t="s">
        <v>69</v>
      </c>
      <c r="F1" t="s">
        <v>23</v>
      </c>
      <c r="G1" t="s">
        <v>22</v>
      </c>
      <c r="H1" t="s">
        <v>21</v>
      </c>
      <c r="J1" s="72" t="s">
        <v>24</v>
      </c>
      <c r="K1" s="73" t="s">
        <v>89</v>
      </c>
      <c r="L1" s="73" t="s">
        <v>47</v>
      </c>
      <c r="M1" s="73" t="s">
        <v>28</v>
      </c>
      <c r="N1" s="73" t="s">
        <v>27</v>
      </c>
      <c r="P1" t="s">
        <v>20</v>
      </c>
      <c r="Q1" t="s">
        <v>25</v>
      </c>
      <c r="R1" t="s">
        <v>30</v>
      </c>
      <c r="S1" t="s">
        <v>26</v>
      </c>
      <c r="T1" t="s">
        <v>31</v>
      </c>
      <c r="U1" t="s">
        <v>55</v>
      </c>
      <c r="W1" t="s">
        <v>50</v>
      </c>
      <c r="X1" t="s">
        <v>51</v>
      </c>
      <c r="Z1" t="s">
        <v>64</v>
      </c>
      <c r="AA1" t="s">
        <v>55</v>
      </c>
      <c r="AB1" t="s">
        <v>47</v>
      </c>
      <c r="AC1" t="s">
        <v>57</v>
      </c>
      <c r="AD1" t="s">
        <v>66</v>
      </c>
      <c r="AE1" t="s">
        <v>67</v>
      </c>
      <c r="AG1" t="s">
        <v>55</v>
      </c>
      <c r="AH1" t="s">
        <v>65</v>
      </c>
    </row>
    <row r="2" spans="1:34">
      <c r="A2" s="70">
        <f ca="1">DATE(달력!AO2,1,1)</f>
        <v>46023</v>
      </c>
      <c r="B2" s="70">
        <f ca="1">공휴일[[#This Row],[1900-01-02]]</f>
        <v>46023</v>
      </c>
      <c r="C2" s="73" t="s">
        <v>19</v>
      </c>
      <c r="F2">
        <f t="shared" ref="F2:F65" si="0">YEAR(G2)</f>
        <v>2010</v>
      </c>
      <c r="G2" s="74">
        <v>40222</v>
      </c>
      <c r="H2" t="s">
        <v>11</v>
      </c>
      <c r="J2" s="75">
        <f ca="1">TODAY()-35</f>
        <v>46170</v>
      </c>
      <c r="K2" s="73" t="s">
        <v>92</v>
      </c>
      <c r="L2" s="73" t="s">
        <v>43</v>
      </c>
      <c r="M2" s="73" t="s">
        <v>29</v>
      </c>
      <c r="N2" s="73" t="str">
        <f>IF(Table5[[#This Row],[일정명]]&lt;&gt;"",Table5[[#This Row],[아이콘]]&amp;" "&amp;Table5[[#This Row],[일정명]],Table5[[#This Row],[아이콘]])</f>
        <v>📷 영상 촬영</v>
      </c>
      <c r="P2" s="74">
        <f ca="1">달력!D6</f>
        <v>46201</v>
      </c>
      <c r="Q2" t="str">
        <f t="array" aca="1" ref="Q2" ca="1">IFERROR(INDEX(rng일정명,SMALL(IF($P2=rng일정,ROW(rng일정)-MIN(ROW(rng일정))+1, ""),COLUMN(A1))),"")</f>
        <v/>
      </c>
      <c r="R2" t="str">
        <f t="array" aca="1" ref="R2" ca="1">IFERROR(INDEX(rng일정색상,SMALL(IF($P2=rng일정,ROW(rng일정)-MIN(ROW(rng일정))+1, ""),COLUMN(A1))),"")</f>
        <v/>
      </c>
      <c r="S2" t="str" cm="1">
        <f t="array" aca="1" ref="S2" ca="1">IFERROR(IF(IFERROR(AND(VLOOKUP(Table4[[#This Row],[요일]],표8[요일번호],1)&gt;0,VLOOKUP(Table4[[#This Row],[요일]],표8[#All],5,0)&lt;=Table4[[#This Row],[달력날짜]],VLOOKUP(Table4[[#This Row],[요일]],표8[#All],6,0)&gt;=Table4[[#This Row],[달력날짜]]),FALSE),VLOOKUP(Table4[[#This Row],[요일]],표8[#All],3,0),INDEX(rng일정명,SMALL(IF($P2=rng일정,ROW(rng일정)-MIN(ROW(rng일정))+1, ""),COLUMN($B$1)))),"")</f>
        <v/>
      </c>
      <c r="T2" t="str" cm="1">
        <f t="array" aca="1" ref="T2" ca="1">IFERROR(IF(IFERROR(AND(VLOOKUP(Table4[[#This Row],[요일]],표8[요일번호],1)&gt;0,VLOOKUP(Table4[[#This Row],[요일]],표8[#All],5,0)&lt;=Table4[[#This Row],[달력날짜]],VLOOKUP(Table4[[#This Row],[요일]],표8[#All],6,0)&gt;=Table4[[#This Row],[달력날짜]]),FALSE),VLOOKUP(Table4[[#This Row],[요일]],표8[#All],4,0),INDEX(rng일정색상,SMALL(IF($P2=rng일정,ROW(rng일정)-MIN(ROW(rng일정))+1, ""),COLUMN($B$1)))),"")</f>
        <v/>
      </c>
      <c r="U2">
        <f ca="1">WEEKDAY(Table4[[#This Row],[달력날짜]],2)</f>
        <v>7</v>
      </c>
      <c r="W2" s="74">
        <v>43845</v>
      </c>
      <c r="X2" t="s">
        <v>68</v>
      </c>
      <c r="Z2" s="73">
        <f>VLOOKUP(표8[[#This Row],[요일]],표9[#All],2,0)</f>
        <v>1</v>
      </c>
      <c r="AA2" s="73" t="s">
        <v>59</v>
      </c>
      <c r="AB2" s="73" t="s">
        <v>103</v>
      </c>
      <c r="AC2" s="73" t="s">
        <v>49</v>
      </c>
      <c r="AD2" s="75">
        <v>43831</v>
      </c>
      <c r="AE2" s="75">
        <v>43921</v>
      </c>
      <c r="AG2" t="s">
        <v>59</v>
      </c>
      <c r="AH2">
        <v>1</v>
      </c>
    </row>
    <row r="3" spans="1:34">
      <c r="A3" s="70">
        <f t="array" aca="1" ref="A3" ca="1">INDEX(공휴일목록[날짜],MATCH(1,--((공휴일[[#This Row],[0]]=공휴일목록[휴일명])*(달력!AO2=공휴일목록[연도])),0))</f>
        <v>46069</v>
      </c>
      <c r="B3" s="70">
        <f ca="1">공휴일[[#This Row],[1900-01-02]]</f>
        <v>46069</v>
      </c>
      <c r="C3" s="73" t="s">
        <v>18</v>
      </c>
      <c r="F3">
        <f t="shared" si="0"/>
        <v>2010</v>
      </c>
      <c r="G3" s="74">
        <v>40223</v>
      </c>
      <c r="H3" t="s">
        <v>11</v>
      </c>
      <c r="J3" s="75">
        <f ca="1">J2+12</f>
        <v>46182</v>
      </c>
      <c r="K3" s="73" t="s">
        <v>96</v>
      </c>
      <c r="L3" s="73" t="s">
        <v>39</v>
      </c>
      <c r="M3" s="73" t="s">
        <v>32</v>
      </c>
      <c r="N3" s="73" t="str">
        <f>IF(Table5[[#This Row],[일정명]]&lt;&gt;"",Table5[[#This Row],[아이콘]]&amp;" "&amp;Table5[[#This Row],[일정명]],Table5[[#This Row],[아이콘]])</f>
        <v>✏️ 사장님 미팅</v>
      </c>
      <c r="P3" s="74">
        <f ca="1">P2+1</f>
        <v>46202</v>
      </c>
      <c r="Q3" t="str">
        <f t="array" aca="1" ref="Q3" ca="1">IFERROR(INDEX(rng일정명,SMALL(IF($P3=rng일정,ROW(rng일정)-MIN(ROW(rng일정))+1, ""),COLUMN(A2))),"")</f>
        <v/>
      </c>
      <c r="R3" t="str">
        <f t="array" aca="1" ref="R3" ca="1">IFERROR(INDEX(rng일정색상,SMALL(IF($P3=rng일정,ROW(rng일정)-MIN(ROW(rng일정))+1, ""),COLUMN(A2))),"")</f>
        <v/>
      </c>
      <c r="S3" t="str" cm="1">
        <f t="array" aca="1" ref="S3" ca="1">IFERROR(IF(IFERROR(AND(VLOOKUP(Table4[[#This Row],[요일]],표8[요일번호],1)&gt;0,VLOOKUP(Table4[[#This Row],[요일]],표8[#All],5,0)&lt;=Table4[[#This Row],[달력날짜]],VLOOKUP(Table4[[#This Row],[요일]],표8[#All],6,0)&gt;=Table4[[#This Row],[달력날짜]]),FALSE),VLOOKUP(Table4[[#This Row],[요일]],표8[#All],3,0),INDEX(rng일정명,SMALL(IF($P3=rng일정,ROW(rng일정)-MIN(ROW(rng일정))+1, ""),COLUMN($B$1)))),"")</f>
        <v/>
      </c>
      <c r="T3" t="str" cm="1">
        <f t="array" aca="1" ref="T3" ca="1">IFERROR(IF(IFERROR(AND(VLOOKUP(Table4[[#This Row],[요일]],표8[요일번호],1)&gt;0,VLOOKUP(Table4[[#This Row],[요일]],표8[#All],5,0)&lt;=Table4[[#This Row],[달력날짜]],VLOOKUP(Table4[[#This Row],[요일]],표8[#All],6,0)&gt;=Table4[[#This Row],[달력날짜]]),FALSE),VLOOKUP(Table4[[#This Row],[요일]],표8[#All],4,0),INDEX(rng일정색상,SMALL(IF($P3=rng일정,ROW(rng일정)-MIN(ROW(rng일정))+1, ""),COLUMN($B$1)))),"")</f>
        <v/>
      </c>
      <c r="U3">
        <f ca="1">WEEKDAY(Table4[[#This Row],[달력날짜]],2)</f>
        <v>1</v>
      </c>
      <c r="W3" s="74">
        <v>43862</v>
      </c>
      <c r="X3" t="s">
        <v>83</v>
      </c>
      <c r="Z3" s="73">
        <f>VLOOKUP(표8[[#This Row],[요일]],표9[#All],2,0)</f>
        <v>3</v>
      </c>
      <c r="AA3" s="73" t="s">
        <v>58</v>
      </c>
      <c r="AB3" s="73" t="s">
        <v>104</v>
      </c>
      <c r="AC3" s="73" t="s">
        <v>35</v>
      </c>
      <c r="AD3" s="75">
        <v>43831</v>
      </c>
      <c r="AE3" s="75">
        <v>43921</v>
      </c>
      <c r="AG3" t="s">
        <v>61</v>
      </c>
      <c r="AH3">
        <v>2</v>
      </c>
    </row>
    <row r="4" spans="1:34">
      <c r="A4" s="70">
        <f ca="1">A3+1</f>
        <v>46070</v>
      </c>
      <c r="B4" s="70">
        <f ca="1">공휴일[[#This Row],[1900-01-02]]</f>
        <v>46070</v>
      </c>
      <c r="C4" s="73" t="s">
        <v>18</v>
      </c>
      <c r="F4">
        <f t="shared" si="0"/>
        <v>2010</v>
      </c>
      <c r="G4" s="74">
        <v>40224</v>
      </c>
      <c r="H4" t="s">
        <v>11</v>
      </c>
      <c r="J4" s="75">
        <f ca="1">J3</f>
        <v>46182</v>
      </c>
      <c r="K4" s="73" t="s">
        <v>93</v>
      </c>
      <c r="L4" s="73" t="s">
        <v>38</v>
      </c>
      <c r="M4" s="73" t="s">
        <v>33</v>
      </c>
      <c r="N4" s="73" t="str">
        <f>IF(Table5[[#This Row],[일정명]]&lt;&gt;"",Table5[[#This Row],[아이콘]]&amp;" "&amp;Table5[[#This Row],[일정명]],Table5[[#This Row],[아이콘]])</f>
        <v>🎁 내생일</v>
      </c>
      <c r="P4" s="74">
        <f t="shared" ref="P4:P43" ca="1" si="1">P3+1</f>
        <v>46203</v>
      </c>
      <c r="Q4" t="str">
        <f t="array" aca="1" ref="Q4" ca="1">IFERROR(INDEX(rng일정명,SMALL(IF($P4=rng일정,ROW(rng일정)-MIN(ROW(rng일정))+1, ""),COLUMN(A3))),"")</f>
        <v/>
      </c>
      <c r="R4" t="str">
        <f t="array" aca="1" ref="R4" ca="1">IFERROR(INDEX(rng일정색상,SMALL(IF($P4=rng일정,ROW(rng일정)-MIN(ROW(rng일정))+1, ""),COLUMN(A3))),"")</f>
        <v/>
      </c>
      <c r="S4" t="str" cm="1">
        <f t="array" aca="1" ref="S4" ca="1">IFERROR(IF(IFERROR(AND(VLOOKUP(Table4[[#This Row],[요일]],표8[요일번호],1)&gt;0,VLOOKUP(Table4[[#This Row],[요일]],표8[#All],5,0)&lt;=Table4[[#This Row],[달력날짜]],VLOOKUP(Table4[[#This Row],[요일]],표8[#All],6,0)&gt;=Table4[[#This Row],[달력날짜]]),FALSE),VLOOKUP(Table4[[#This Row],[요일]],표8[#All],3,0),INDEX(rng일정명,SMALL(IF($P4=rng일정,ROW(rng일정)-MIN(ROW(rng일정))+1, ""),COLUMN($B$1)))),"")</f>
        <v/>
      </c>
      <c r="T4" t="str" cm="1">
        <f t="array" aca="1" ref="T4" ca="1">IFERROR(IF(IFERROR(AND(VLOOKUP(Table4[[#This Row],[요일]],표8[요일번호],1)&gt;0,VLOOKUP(Table4[[#This Row],[요일]],표8[#All],5,0)&lt;=Table4[[#This Row],[달력날짜]],VLOOKUP(Table4[[#This Row],[요일]],표8[#All],6,0)&gt;=Table4[[#This Row],[달력날짜]]),FALSE),VLOOKUP(Table4[[#This Row],[요일]],표8[#All],4,0),INDEX(rng일정색상,SMALL(IF($P4=rng일정,ROW(rng일정)-MIN(ROW(rng일정))+1, ""),COLUMN($B$1)))),"")</f>
        <v/>
      </c>
      <c r="U4">
        <f ca="1">WEEKDAY(Table4[[#This Row],[달력날짜]],2)</f>
        <v>2</v>
      </c>
      <c r="W4" s="74">
        <v>43864</v>
      </c>
      <c r="X4" t="s">
        <v>52</v>
      </c>
      <c r="AG4" t="s">
        <v>58</v>
      </c>
      <c r="AH4">
        <v>3</v>
      </c>
    </row>
    <row r="5" spans="1:34">
      <c r="A5" s="70">
        <f ca="1">A4+1</f>
        <v>46071</v>
      </c>
      <c r="B5" s="70">
        <f ca="1">공휴일[[#This Row],[1900-01-02]]</f>
        <v>46071</v>
      </c>
      <c r="C5" s="73" t="s">
        <v>18</v>
      </c>
      <c r="F5">
        <f t="shared" si="0"/>
        <v>2010</v>
      </c>
      <c r="G5" s="74">
        <v>40319</v>
      </c>
      <c r="H5" t="s">
        <v>10</v>
      </c>
      <c r="J5" s="75">
        <f ca="1">J4+10</f>
        <v>46192</v>
      </c>
      <c r="K5" s="73" t="s">
        <v>93</v>
      </c>
      <c r="L5" s="73" t="s">
        <v>94</v>
      </c>
      <c r="M5" s="73" t="s">
        <v>125</v>
      </c>
      <c r="N5" s="73" t="str">
        <f>IF(Table5[[#This Row],[일정명]]&lt;&gt;"",Table5[[#This Row],[아이콘]]&amp;" "&amp;Table5[[#This Row],[일정명]],Table5[[#This Row],[아이콘]])</f>
        <v>🎁 베스트프렌드 생일</v>
      </c>
      <c r="P5" s="74">
        <f t="shared" ca="1" si="1"/>
        <v>46204</v>
      </c>
      <c r="Q5" t="str">
        <f t="array" aca="1" ref="Q5" ca="1">IFERROR(INDEX(rng일정명,SMALL(IF($P5=rng일정,ROW(rng일정)-MIN(ROW(rng일정))+1, ""),COLUMN(A4))),"")</f>
        <v>💻 영상 편집</v>
      </c>
      <c r="R5" t="str">
        <f t="array" aca="1" ref="R5" ca="1">IFERROR(INDEX(rng일정색상,SMALL(IF($P5=rng일정,ROW(rng일정)-MIN(ROW(rng일정))+1, ""),COLUMN(A4))),"")</f>
        <v>빨강</v>
      </c>
      <c r="S5" t="str" cm="1">
        <f t="array" aca="1" ref="S5" ca="1">IFERROR(IF(IFERROR(AND(VLOOKUP(Table4[[#This Row],[요일]],표8[요일번호],1)&gt;0,VLOOKUP(Table4[[#This Row],[요일]],표8[#All],5,0)&lt;=Table4[[#This Row],[달력날짜]],VLOOKUP(Table4[[#This Row],[요일]],표8[#All],6,0)&gt;=Table4[[#This Row],[달력날짜]]),FALSE),VLOOKUP(Table4[[#This Row],[요일]],표8[#All],3,0),INDEX(rng일정명,SMALL(IF($P5=rng일정,ROW(rng일정)-MIN(ROW(rng일정))+1, ""),COLUMN($B$1)))),"")</f>
        <v>📝 편집자 아이디어 회의</v>
      </c>
      <c r="T5" t="str" cm="1">
        <f t="array" aca="1" ref="T5" ca="1">IFERROR(IF(IFERROR(AND(VLOOKUP(Table4[[#This Row],[요일]],표8[요일번호],1)&gt;0,VLOOKUP(Table4[[#This Row],[요일]],표8[#All],5,0)&lt;=Table4[[#This Row],[달력날짜]],VLOOKUP(Table4[[#This Row],[요일]],표8[#All],6,0)&gt;=Table4[[#This Row],[달력날짜]]),FALSE),VLOOKUP(Table4[[#This Row],[요일]],표8[#All],4,0),INDEX(rng일정색상,SMALL(IF($P5=rng일정,ROW(rng일정)-MIN(ROW(rng일정))+1, ""),COLUMN($B$1)))),"")</f>
        <v>초록</v>
      </c>
      <c r="U5">
        <f ca="1">WEEKDAY(Table4[[#This Row],[달력날짜]],2)</f>
        <v>3</v>
      </c>
      <c r="W5" s="74">
        <v>43876</v>
      </c>
      <c r="X5" t="s">
        <v>73</v>
      </c>
      <c r="AG5" t="s">
        <v>63</v>
      </c>
      <c r="AH5">
        <v>4</v>
      </c>
    </row>
    <row r="6" spans="1:34">
      <c r="A6" s="70">
        <f ca="1">DATE(달력!AO2,3,1)</f>
        <v>46082</v>
      </c>
      <c r="B6" s="70">
        <f ca="1">공휴일[[#This Row],[1900-01-02]]</f>
        <v>46082</v>
      </c>
      <c r="C6" s="73" t="s">
        <v>0</v>
      </c>
      <c r="F6">
        <f t="shared" si="0"/>
        <v>2010</v>
      </c>
      <c r="G6" s="74">
        <v>40442</v>
      </c>
      <c r="H6" t="s">
        <v>9</v>
      </c>
      <c r="J6" s="75">
        <f ca="1">J5</f>
        <v>46192</v>
      </c>
      <c r="K6" s="73" t="s">
        <v>95</v>
      </c>
      <c r="L6" s="73" t="s">
        <v>44</v>
      </c>
      <c r="M6" s="73" t="s">
        <v>29</v>
      </c>
      <c r="N6" s="73" t="str">
        <f>IF(Table5[[#This Row],[일정명]]&lt;&gt;"",Table5[[#This Row],[아이콘]]&amp;" "&amp;Table5[[#This Row],[일정명]],Table5[[#This Row],[아이콘]])</f>
        <v>💻 홈페이지 편집</v>
      </c>
      <c r="P6" s="74">
        <f t="shared" ca="1" si="1"/>
        <v>46205</v>
      </c>
      <c r="Q6" t="str">
        <f t="array" aca="1" ref="Q6" ca="1">IFERROR(INDEX(rng일정명,SMALL(IF($P6=rng일정,ROW(rng일정)-MIN(ROW(rng일정))+1, ""),COLUMN(A5))),"")</f>
        <v/>
      </c>
      <c r="R6" t="str">
        <f t="array" aca="1" ref="R6" ca="1">IFERROR(INDEX(rng일정색상,SMALL(IF($P6=rng일정,ROW(rng일정)-MIN(ROW(rng일정))+1, ""),COLUMN(A5))),"")</f>
        <v/>
      </c>
      <c r="S6" t="str" cm="1">
        <f t="array" aca="1" ref="S6" ca="1">IFERROR(IF(IFERROR(AND(VLOOKUP(Table4[[#This Row],[요일]],표8[요일번호],1)&gt;0,VLOOKUP(Table4[[#This Row],[요일]],표8[#All],5,0)&lt;=Table4[[#This Row],[달력날짜]],VLOOKUP(Table4[[#This Row],[요일]],표8[#All],6,0)&gt;=Table4[[#This Row],[달력날짜]]),FALSE),VLOOKUP(Table4[[#This Row],[요일]],표8[#All],3,0),INDEX(rng일정명,SMALL(IF($P6=rng일정,ROW(rng일정)-MIN(ROW(rng일정))+1, ""),COLUMN($B$1)))),"")</f>
        <v/>
      </c>
      <c r="T6" t="str" cm="1">
        <f t="array" aca="1" ref="T6" ca="1">IFERROR(IF(IFERROR(AND(VLOOKUP(Table4[[#This Row],[요일]],표8[요일번호],1)&gt;0,VLOOKUP(Table4[[#This Row],[요일]],표8[#All],5,0)&lt;=Table4[[#This Row],[달력날짜]],VLOOKUP(Table4[[#This Row],[요일]],표8[#All],6,0)&gt;=Table4[[#This Row],[달력날짜]]),FALSE),VLOOKUP(Table4[[#This Row],[요일]],표8[#All],4,0),INDEX(rng일정색상,SMALL(IF($P6=rng일정,ROW(rng일정)-MIN(ROW(rng일정))+1, ""),COLUMN($B$1)))),"")</f>
        <v/>
      </c>
      <c r="U6">
        <f ca="1">WEEKDAY(Table4[[#This Row],[달력날짜]],2)</f>
        <v>4</v>
      </c>
      <c r="W6" s="74">
        <v>43874</v>
      </c>
      <c r="X6" t="s">
        <v>75</v>
      </c>
      <c r="AG6" t="s">
        <v>60</v>
      </c>
      <c r="AH6">
        <v>5</v>
      </c>
    </row>
    <row r="7" spans="1:34">
      <c r="A7" s="70">
        <f ca="1">DATE(달력!AO2,5,5)</f>
        <v>46147</v>
      </c>
      <c r="B7" s="70">
        <f ca="1">공휴일[[#This Row],[1900-01-02]]</f>
        <v>46147</v>
      </c>
      <c r="C7" s="73" t="s">
        <v>1</v>
      </c>
      <c r="F7">
        <f t="shared" si="0"/>
        <v>2010</v>
      </c>
      <c r="G7" s="74">
        <v>40443</v>
      </c>
      <c r="H7" t="s">
        <v>9</v>
      </c>
      <c r="J7" s="75">
        <f t="shared" ref="J7:J17" ca="1" si="2">J6+6</f>
        <v>46198</v>
      </c>
      <c r="K7" s="73" t="s">
        <v>105</v>
      </c>
      <c r="L7" s="73" t="s">
        <v>40</v>
      </c>
      <c r="M7" s="73" t="s">
        <v>29</v>
      </c>
      <c r="N7" s="73" t="str">
        <f>IF(Table5[[#This Row],[일정명]]&lt;&gt;"",Table5[[#This Row],[아이콘]]&amp;" "&amp;Table5[[#This Row],[일정명]],Table5[[#This Row],[아이콘]])</f>
        <v>✔️ 부장님 미팅</v>
      </c>
      <c r="P7" s="74">
        <f t="shared" ca="1" si="1"/>
        <v>46206</v>
      </c>
      <c r="Q7" t="str">
        <f t="array" aca="1" ref="Q7" ca="1">IFERROR(INDEX(rng일정명,SMALL(IF($P7=rng일정,ROW(rng일정)-MIN(ROW(rng일정))+1, ""),COLUMN(A6))),"")</f>
        <v/>
      </c>
      <c r="R7" t="str">
        <f t="array" aca="1" ref="R7" ca="1">IFERROR(INDEX(rng일정색상,SMALL(IF($P7=rng일정,ROW(rng일정)-MIN(ROW(rng일정))+1, ""),COLUMN(A6))),"")</f>
        <v/>
      </c>
      <c r="S7" t="str" cm="1">
        <f t="array" aca="1" ref="S7" ca="1">IFERROR(IF(IFERROR(AND(VLOOKUP(Table4[[#This Row],[요일]],표8[요일번호],1)&gt;0,VLOOKUP(Table4[[#This Row],[요일]],표8[#All],5,0)&lt;=Table4[[#This Row],[달력날짜]],VLOOKUP(Table4[[#This Row],[요일]],표8[#All],6,0)&gt;=Table4[[#This Row],[달력날짜]]),FALSE),VLOOKUP(Table4[[#This Row],[요일]],표8[#All],3,0),INDEX(rng일정명,SMALL(IF($P7=rng일정,ROW(rng일정)-MIN(ROW(rng일정))+1, ""),COLUMN($B$1)))),"")</f>
        <v/>
      </c>
      <c r="T7" t="str" cm="1">
        <f t="array" aca="1" ref="T7" ca="1">IFERROR(IF(IFERROR(AND(VLOOKUP(Table4[[#This Row],[요일]],표8[요일번호],1)&gt;0,VLOOKUP(Table4[[#This Row],[요일]],표8[#All],5,0)&lt;=Table4[[#This Row],[달력날짜]],VLOOKUP(Table4[[#This Row],[요일]],표8[#All],6,0)&gt;=Table4[[#This Row],[달력날짜]]),FALSE),VLOOKUP(Table4[[#This Row],[요일]],표8[#All],4,0),INDEX(rng일정색상,SMALL(IF($P7=rng일정,ROW(rng일정)-MIN(ROW(rng일정))+1, ""),COLUMN($B$1)))),"")</f>
        <v/>
      </c>
      <c r="U7">
        <f ca="1">WEEKDAY(Table4[[#This Row],[달력날짜]],2)</f>
        <v>5</v>
      </c>
      <c r="W7" s="74">
        <v>43885</v>
      </c>
      <c r="X7" t="s">
        <v>76</v>
      </c>
      <c r="AG7" t="s">
        <v>62</v>
      </c>
      <c r="AH7">
        <v>6</v>
      </c>
    </row>
    <row r="8" spans="1:34">
      <c r="A8" s="70">
        <f t="array" aca="1" ref="A8" ca="1">INDEX(공휴일목록[날짜],MATCH(1,--((공휴일[[#This Row],[0]]=공휴일목록[휴일명])*(달력!AO2=공휴일목록[연도])),0))</f>
        <v>46166</v>
      </c>
      <c r="B8" s="70">
        <f ca="1">공휴일[[#This Row],[1900-01-02]]</f>
        <v>46166</v>
      </c>
      <c r="C8" s="73" t="s">
        <v>17</v>
      </c>
      <c r="F8">
        <f t="shared" si="0"/>
        <v>2010</v>
      </c>
      <c r="G8" s="74">
        <v>40444</v>
      </c>
      <c r="H8" t="s">
        <v>9</v>
      </c>
      <c r="J8" s="75">
        <f ca="1">J7</f>
        <v>46198</v>
      </c>
      <c r="K8" s="73" t="s">
        <v>105</v>
      </c>
      <c r="L8" s="73" t="s">
        <v>41</v>
      </c>
      <c r="M8" s="73" t="s">
        <v>32</v>
      </c>
      <c r="N8" s="73" t="str">
        <f>IF(Table5[[#This Row],[일정명]]&lt;&gt;"",Table5[[#This Row],[아이콘]]&amp;" "&amp;Table5[[#This Row],[일정명]],Table5[[#This Row],[아이콘]])</f>
        <v>✔️ 출판사 미팅</v>
      </c>
      <c r="P8" s="74">
        <f t="shared" ca="1" si="1"/>
        <v>46207</v>
      </c>
      <c r="Q8" t="str">
        <f t="array" aca="1" ref="Q8" ca="1">IFERROR(INDEX(rng일정명,SMALL(IF($P8=rng일정,ROW(rng일정)-MIN(ROW(rng일정))+1, ""),COLUMN(A7))),"")</f>
        <v/>
      </c>
      <c r="R8" t="str">
        <f t="array" aca="1" ref="R8" ca="1">IFERROR(INDEX(rng일정색상,SMALL(IF($P8=rng일정,ROW(rng일정)-MIN(ROW(rng일정))+1, ""),COLUMN(A7))),"")</f>
        <v/>
      </c>
      <c r="S8" t="str" cm="1">
        <f t="array" aca="1" ref="S8" ca="1">IFERROR(IF(IFERROR(AND(VLOOKUP(Table4[[#This Row],[요일]],표8[요일번호],1)&gt;0,VLOOKUP(Table4[[#This Row],[요일]],표8[#All],5,0)&lt;=Table4[[#This Row],[달력날짜]],VLOOKUP(Table4[[#This Row],[요일]],표8[#All],6,0)&gt;=Table4[[#This Row],[달력날짜]]),FALSE),VLOOKUP(Table4[[#This Row],[요일]],표8[#All],3,0),INDEX(rng일정명,SMALL(IF($P8=rng일정,ROW(rng일정)-MIN(ROW(rng일정))+1, ""),COLUMN($B$1)))),"")</f>
        <v/>
      </c>
      <c r="T8" t="str" cm="1">
        <f t="array" aca="1" ref="T8" ca="1">IFERROR(IF(IFERROR(AND(VLOOKUP(Table4[[#This Row],[요일]],표8[요일번호],1)&gt;0,VLOOKUP(Table4[[#This Row],[요일]],표8[#All],5,0)&lt;=Table4[[#This Row],[달력날짜]],VLOOKUP(Table4[[#This Row],[요일]],표8[#All],6,0)&gt;=Table4[[#This Row],[달력날짜]]),FALSE),VLOOKUP(Table4[[#This Row],[요일]],표8[#All],4,0),INDEX(rng일정색상,SMALL(IF($P8=rng일정,ROW(rng일정)-MIN(ROW(rng일정))+1, ""),COLUMN($B$1)))),"")</f>
        <v/>
      </c>
      <c r="U8">
        <f ca="1">WEEKDAY(Table4[[#This Row],[달력날짜]],2)</f>
        <v>6</v>
      </c>
      <c r="W8" s="74">
        <v>43878</v>
      </c>
      <c r="X8" t="s">
        <v>77</v>
      </c>
      <c r="AG8" t="s">
        <v>56</v>
      </c>
      <c r="AH8">
        <v>7</v>
      </c>
    </row>
    <row r="9" spans="1:34">
      <c r="A9" s="70">
        <f ca="1">DATE(달력!AO2,6,6)</f>
        <v>46179</v>
      </c>
      <c r="B9" s="70">
        <f ca="1">공휴일[[#This Row],[1900-01-02]]</f>
        <v>46179</v>
      </c>
      <c r="C9" s="73" t="s">
        <v>16</v>
      </c>
      <c r="F9">
        <f t="shared" si="0"/>
        <v>2011</v>
      </c>
      <c r="G9" s="74">
        <v>40576</v>
      </c>
      <c r="H9" t="s">
        <v>11</v>
      </c>
      <c r="J9" s="75">
        <f t="shared" ca="1" si="2"/>
        <v>46204</v>
      </c>
      <c r="K9" s="73" t="s">
        <v>95</v>
      </c>
      <c r="L9" s="73" t="s">
        <v>45</v>
      </c>
      <c r="M9" s="73" t="s">
        <v>125</v>
      </c>
      <c r="N9" s="73" t="str">
        <f>IF(Table5[[#This Row],[일정명]]&lt;&gt;"",Table5[[#This Row],[아이콘]]&amp;" "&amp;Table5[[#This Row],[일정명]],Table5[[#This Row],[아이콘]])</f>
        <v>💻 영상 편집</v>
      </c>
      <c r="P9" s="74">
        <f t="shared" ca="1" si="1"/>
        <v>46208</v>
      </c>
      <c r="Q9" t="str">
        <f t="array" aca="1" ref="Q9" ca="1">IFERROR(INDEX(rng일정명,SMALL(IF($P9=rng일정,ROW(rng일정)-MIN(ROW(rng일정))+1, ""),COLUMN(A8))),"")</f>
        <v/>
      </c>
      <c r="R9" t="str">
        <f t="array" aca="1" ref="R9" ca="1">IFERROR(INDEX(rng일정색상,SMALL(IF($P9=rng일정,ROW(rng일정)-MIN(ROW(rng일정))+1, ""),COLUMN(A8))),"")</f>
        <v/>
      </c>
      <c r="S9" t="str" cm="1">
        <f t="array" aca="1" ref="S9" ca="1">IFERROR(IF(IFERROR(AND(VLOOKUP(Table4[[#This Row],[요일]],표8[요일번호],1)&gt;0,VLOOKUP(Table4[[#This Row],[요일]],표8[#All],5,0)&lt;=Table4[[#This Row],[달력날짜]],VLOOKUP(Table4[[#This Row],[요일]],표8[#All],6,0)&gt;=Table4[[#This Row],[달력날짜]]),FALSE),VLOOKUP(Table4[[#This Row],[요일]],표8[#All],3,0),INDEX(rng일정명,SMALL(IF($P9=rng일정,ROW(rng일정)-MIN(ROW(rng일정))+1, ""),COLUMN($B$1)))),"")</f>
        <v/>
      </c>
      <c r="T9" t="str" cm="1">
        <f t="array" aca="1" ref="T9" ca="1">IFERROR(IF(IFERROR(AND(VLOOKUP(Table4[[#This Row],[요일]],표8[요일번호],1)&gt;0,VLOOKUP(Table4[[#This Row],[요일]],표8[#All],5,0)&lt;=Table4[[#This Row],[달력날짜]],VLOOKUP(Table4[[#This Row],[요일]],표8[#All],6,0)&gt;=Table4[[#This Row],[달력날짜]]),FALSE),VLOOKUP(Table4[[#This Row],[요일]],표8[#All],4,0),INDEX(rng일정색상,SMALL(IF($P9=rng일정,ROW(rng일정)-MIN(ROW(rng일정))+1, ""),COLUMN($B$1)))),"")</f>
        <v/>
      </c>
      <c r="U9">
        <f ca="1">WEEKDAY(Table4[[#This Row],[달력날짜]],2)</f>
        <v>7</v>
      </c>
    </row>
    <row r="10" spans="1:34">
      <c r="A10" s="70">
        <f ca="1">DATE(달력!AO2,8,15)</f>
        <v>46249</v>
      </c>
      <c r="B10" s="70">
        <f ca="1">공휴일[[#This Row],[1900-01-02]]</f>
        <v>46249</v>
      </c>
      <c r="C10" s="73" t="s">
        <v>2</v>
      </c>
      <c r="F10">
        <f t="shared" si="0"/>
        <v>2011</v>
      </c>
      <c r="G10" s="74">
        <v>40577</v>
      </c>
      <c r="H10" t="s">
        <v>11</v>
      </c>
      <c r="J10" s="75">
        <f ca="1">J9</f>
        <v>46204</v>
      </c>
      <c r="K10" s="76" t="s">
        <v>97</v>
      </c>
      <c r="L10" s="76" t="s">
        <v>90</v>
      </c>
      <c r="M10" s="76" t="s">
        <v>29</v>
      </c>
      <c r="N10" s="76" t="str">
        <f>IF(Table5[[#This Row],[일정명]]&lt;&gt;"",Table5[[#This Row],[아이콘]]&amp;" "&amp;Table5[[#This Row],[일정명]],Table5[[#This Row],[아이콘]])</f>
        <v>📝 편집자 아이디어 회의</v>
      </c>
      <c r="O10" s="76"/>
      <c r="P10" s="74">
        <f t="shared" ca="1" si="1"/>
        <v>46209</v>
      </c>
      <c r="Q10" t="str">
        <f t="array" aca="1" ref="Q10" ca="1">IFERROR(INDEX(rng일정명,SMALL(IF($P10=rng일정,ROW(rng일정)-MIN(ROW(rng일정))+1, ""),COLUMN(A9))),"")</f>
        <v/>
      </c>
      <c r="R10" t="str">
        <f t="array" aca="1" ref="R10" ca="1">IFERROR(INDEX(rng일정색상,SMALL(IF($P10=rng일정,ROW(rng일정)-MIN(ROW(rng일정))+1, ""),COLUMN(A9))),"")</f>
        <v/>
      </c>
      <c r="S10" t="str" cm="1">
        <f t="array" aca="1" ref="S10" ca="1">IFERROR(IF(IFERROR(AND(VLOOKUP(Table4[[#This Row],[요일]],표8[요일번호],1)&gt;0,VLOOKUP(Table4[[#This Row],[요일]],표8[#All],5,0)&lt;=Table4[[#This Row],[달력날짜]],VLOOKUP(Table4[[#This Row],[요일]],표8[#All],6,0)&gt;=Table4[[#This Row],[달력날짜]]),FALSE),VLOOKUP(Table4[[#This Row],[요일]],표8[#All],3,0),INDEX(rng일정명,SMALL(IF($P10=rng일정,ROW(rng일정)-MIN(ROW(rng일정))+1, ""),COLUMN($B$1)))),"")</f>
        <v/>
      </c>
      <c r="T10" t="str" cm="1">
        <f t="array" aca="1" ref="T10" ca="1">IFERROR(IF(IFERROR(AND(VLOOKUP(Table4[[#This Row],[요일]],표8[요일번호],1)&gt;0,VLOOKUP(Table4[[#This Row],[요일]],표8[#All],5,0)&lt;=Table4[[#This Row],[달력날짜]],VLOOKUP(Table4[[#This Row],[요일]],표8[#All],6,0)&gt;=Table4[[#This Row],[달력날짜]]),FALSE),VLOOKUP(Table4[[#This Row],[요일]],표8[#All],4,0),INDEX(rng일정색상,SMALL(IF($P10=rng일정,ROW(rng일정)-MIN(ROW(rng일정))+1, ""),COLUMN($B$1)))),"")</f>
        <v/>
      </c>
      <c r="U10">
        <f ca="1">WEEKDAY(Table4[[#This Row],[달력날짜]],2)</f>
        <v>1</v>
      </c>
    </row>
    <row r="11" spans="1:34">
      <c r="A11" s="70">
        <f t="array" aca="1" ref="A11" ca="1">INDEX(공휴일목록[날짜],MATCH(1,--((공휴일[[#This Row],[0]]=공휴일목록[휴일명])*(달력!AO2=공휴일목록[연도])),0))</f>
        <v>46289</v>
      </c>
      <c r="B11" s="70">
        <f ca="1">공휴일[[#This Row],[1900-01-02]]</f>
        <v>46289</v>
      </c>
      <c r="C11" s="73" t="s">
        <v>3</v>
      </c>
      <c r="F11">
        <f t="shared" si="0"/>
        <v>2011</v>
      </c>
      <c r="G11" s="74">
        <v>40578</v>
      </c>
      <c r="H11" t="s">
        <v>11</v>
      </c>
      <c r="J11" s="75">
        <f t="shared" ca="1" si="2"/>
        <v>46210</v>
      </c>
      <c r="K11" s="70" t="s">
        <v>98</v>
      </c>
      <c r="L11" s="70" t="s">
        <v>42</v>
      </c>
      <c r="M11" s="70" t="s">
        <v>29</v>
      </c>
      <c r="N11" s="73" t="str">
        <f>IF(Table5[[#This Row],[일정명]]&lt;&gt;"",Table5[[#This Row],[아이콘]]&amp;" "&amp;Table5[[#This Row],[일정명]],Table5[[#This Row],[아이콘]])</f>
        <v>📽 유튜브 업로드</v>
      </c>
      <c r="P11" s="74">
        <f t="shared" ca="1" si="1"/>
        <v>46210</v>
      </c>
      <c r="Q11" t="str">
        <f t="array" aca="1" ref="Q11" ca="1">IFERROR(INDEX(rng일정명,SMALL(IF($P11=rng일정,ROW(rng일정)-MIN(ROW(rng일정))+1, ""),COLUMN(A10))),"")</f>
        <v>📽 유튜브 업로드</v>
      </c>
      <c r="R11" t="str">
        <f t="array" aca="1" ref="R11" ca="1">IFERROR(INDEX(rng일정색상,SMALL(IF($P11=rng일정,ROW(rng일정)-MIN(ROW(rng일정))+1, ""),COLUMN(A10))),"")</f>
        <v>초록</v>
      </c>
      <c r="S11" t="str" cm="1">
        <f t="array" aca="1" ref="S11" ca="1">IFERROR(IF(IFERROR(AND(VLOOKUP(Table4[[#This Row],[요일]],표8[요일번호],1)&gt;0,VLOOKUP(Table4[[#This Row],[요일]],표8[#All],5,0)&lt;=Table4[[#This Row],[달력날짜]],VLOOKUP(Table4[[#This Row],[요일]],표8[#All],6,0)&gt;=Table4[[#This Row],[달력날짜]]),FALSE),VLOOKUP(Table4[[#This Row],[요일]],표8[#All],3,0),INDEX(rng일정명,SMALL(IF($P11=rng일정,ROW(rng일정)-MIN(ROW(rng일정))+1, ""),COLUMN($B$1)))),"")</f>
        <v/>
      </c>
      <c r="T11" t="str" cm="1">
        <f t="array" aca="1" ref="T11" ca="1">IFERROR(IF(IFERROR(AND(VLOOKUP(Table4[[#This Row],[요일]],표8[요일번호],1)&gt;0,VLOOKUP(Table4[[#This Row],[요일]],표8[#All],5,0)&lt;=Table4[[#This Row],[달력날짜]],VLOOKUP(Table4[[#This Row],[요일]],표8[#All],6,0)&gt;=Table4[[#This Row],[달력날짜]]),FALSE),VLOOKUP(Table4[[#This Row],[요일]],표8[#All],4,0),INDEX(rng일정색상,SMALL(IF($P11=rng일정,ROW(rng일정)-MIN(ROW(rng일정))+1, ""),COLUMN($B$1)))),"")</f>
        <v/>
      </c>
      <c r="U11">
        <f ca="1">WEEKDAY(Table4[[#This Row],[달력날짜]],2)</f>
        <v>2</v>
      </c>
    </row>
    <row r="12" spans="1:34">
      <c r="A12" s="70">
        <f ca="1">A11+1</f>
        <v>46290</v>
      </c>
      <c r="B12" s="70">
        <f ca="1">공휴일[[#This Row],[1900-01-02]]</f>
        <v>46290</v>
      </c>
      <c r="C12" s="73" t="s">
        <v>3</v>
      </c>
      <c r="F12">
        <f t="shared" si="0"/>
        <v>2011</v>
      </c>
      <c r="G12" s="74">
        <v>40673</v>
      </c>
      <c r="H12" t="s">
        <v>10</v>
      </c>
      <c r="J12" s="75">
        <f t="shared" ca="1" si="2"/>
        <v>46216</v>
      </c>
      <c r="K12" s="73" t="s">
        <v>97</v>
      </c>
      <c r="L12" s="73" t="s">
        <v>46</v>
      </c>
      <c r="M12" s="73" t="s">
        <v>32</v>
      </c>
      <c r="N12" s="73" t="str">
        <f>IF(Table5[[#This Row],[일정명]]&lt;&gt;"",Table5[[#This Row],[아이콘]]&amp;" "&amp;Table5[[#This Row],[일정명]],Table5[[#This Row],[아이콘]])</f>
        <v>📝 아이디어 회의</v>
      </c>
      <c r="P12" s="74">
        <f t="shared" ca="1" si="1"/>
        <v>46211</v>
      </c>
      <c r="Q12" t="str">
        <f t="array" aca="1" ref="Q12" ca="1">IFERROR(INDEX(rng일정명,SMALL(IF($P12=rng일정,ROW(rng일정)-MIN(ROW(rng일정))+1, ""),COLUMN(A11))),"")</f>
        <v/>
      </c>
      <c r="R12" t="str">
        <f t="array" aca="1" ref="R12" ca="1">IFERROR(INDEX(rng일정색상,SMALL(IF($P12=rng일정,ROW(rng일정)-MIN(ROW(rng일정))+1, ""),COLUMN(A11))),"")</f>
        <v/>
      </c>
      <c r="S12" t="str" cm="1">
        <f t="array" aca="1" ref="S12" ca="1">IFERROR(IF(IFERROR(AND(VLOOKUP(Table4[[#This Row],[요일]],표8[요일번호],1)&gt;0,VLOOKUP(Table4[[#This Row],[요일]],표8[#All],5,0)&lt;=Table4[[#This Row],[달력날짜]],VLOOKUP(Table4[[#This Row],[요일]],표8[#All],6,0)&gt;=Table4[[#This Row],[달력날짜]]),FALSE),VLOOKUP(Table4[[#This Row],[요일]],표8[#All],3,0),INDEX(rng일정명,SMALL(IF($P12=rng일정,ROW(rng일정)-MIN(ROW(rng일정))+1, ""),COLUMN($B$1)))),"")</f>
        <v/>
      </c>
      <c r="T12" t="str" cm="1">
        <f t="array" aca="1" ref="T12" ca="1">IFERROR(IF(IFERROR(AND(VLOOKUP(Table4[[#This Row],[요일]],표8[요일번호],1)&gt;0,VLOOKUP(Table4[[#This Row],[요일]],표8[#All],5,0)&lt;=Table4[[#This Row],[달력날짜]],VLOOKUP(Table4[[#This Row],[요일]],표8[#All],6,0)&gt;=Table4[[#This Row],[달력날짜]]),FALSE),VLOOKUP(Table4[[#This Row],[요일]],표8[#All],4,0),INDEX(rng일정색상,SMALL(IF($P12=rng일정,ROW(rng일정)-MIN(ROW(rng일정))+1, ""),COLUMN($B$1)))),"")</f>
        <v/>
      </c>
      <c r="U12">
        <f ca="1">WEEKDAY(Table4[[#This Row],[달력날짜]],2)</f>
        <v>3</v>
      </c>
    </row>
    <row r="13" spans="1:34">
      <c r="A13" s="70">
        <f ca="1">A12+1</f>
        <v>46291</v>
      </c>
      <c r="B13" s="70">
        <f ca="1">공휴일[[#This Row],[1900-01-02]]</f>
        <v>46291</v>
      </c>
      <c r="C13" s="73" t="s">
        <v>15</v>
      </c>
      <c r="F13">
        <f t="shared" si="0"/>
        <v>2011</v>
      </c>
      <c r="G13" s="74">
        <v>40797</v>
      </c>
      <c r="H13" t="s">
        <v>9</v>
      </c>
      <c r="J13" s="75">
        <f ca="1">J12</f>
        <v>46216</v>
      </c>
      <c r="K13" s="73" t="s">
        <v>97</v>
      </c>
      <c r="L13" s="73" t="s">
        <v>37</v>
      </c>
      <c r="M13" s="73" t="s">
        <v>33</v>
      </c>
      <c r="N13" s="73" t="str">
        <f>IF(Table5[[#This Row],[일정명]]&lt;&gt;"",Table5[[#This Row],[아이콘]]&amp;" "&amp;Table5[[#This Row],[일정명]],Table5[[#This Row],[아이콘]])</f>
        <v>📝 다음영상 편집회의</v>
      </c>
      <c r="P13" s="74">
        <f t="shared" ca="1" si="1"/>
        <v>46212</v>
      </c>
      <c r="Q13" t="str">
        <f t="array" aca="1" ref="Q13" ca="1">IFERROR(INDEX(rng일정명,SMALL(IF($P13=rng일정,ROW(rng일정)-MIN(ROW(rng일정))+1, ""),COLUMN(A12))),"")</f>
        <v/>
      </c>
      <c r="R13" t="str">
        <f t="array" aca="1" ref="R13" ca="1">IFERROR(INDEX(rng일정색상,SMALL(IF($P13=rng일정,ROW(rng일정)-MIN(ROW(rng일정))+1, ""),COLUMN(A12))),"")</f>
        <v/>
      </c>
      <c r="S13" t="str" cm="1">
        <f t="array" aca="1" ref="S13" ca="1">IFERROR(IF(IFERROR(AND(VLOOKUP(Table4[[#This Row],[요일]],표8[요일번호],1)&gt;0,VLOOKUP(Table4[[#This Row],[요일]],표8[#All],5,0)&lt;=Table4[[#This Row],[달력날짜]],VLOOKUP(Table4[[#This Row],[요일]],표8[#All],6,0)&gt;=Table4[[#This Row],[달력날짜]]),FALSE),VLOOKUP(Table4[[#This Row],[요일]],표8[#All],3,0),INDEX(rng일정명,SMALL(IF($P13=rng일정,ROW(rng일정)-MIN(ROW(rng일정))+1, ""),COLUMN($B$1)))),"")</f>
        <v/>
      </c>
      <c r="T13" t="str" cm="1">
        <f t="array" aca="1" ref="T13" ca="1">IFERROR(IF(IFERROR(AND(VLOOKUP(Table4[[#This Row],[요일]],표8[요일번호],1)&gt;0,VLOOKUP(Table4[[#This Row],[요일]],표8[#All],5,0)&lt;=Table4[[#This Row],[달력날짜]],VLOOKUP(Table4[[#This Row],[요일]],표8[#All],6,0)&gt;=Table4[[#This Row],[달력날짜]]),FALSE),VLOOKUP(Table4[[#This Row],[요일]],표8[#All],4,0),INDEX(rng일정색상,SMALL(IF($P13=rng일정,ROW(rng일정)-MIN(ROW(rng일정))+1, ""),COLUMN($B$1)))),"")</f>
        <v/>
      </c>
      <c r="U13">
        <f ca="1">WEEKDAY(Table4[[#This Row],[달력날짜]],2)</f>
        <v>4</v>
      </c>
    </row>
    <row r="14" spans="1:34">
      <c r="A14" s="70">
        <f ca="1">DATE(달력!AO2,10,3)</f>
        <v>46298</v>
      </c>
      <c r="B14" s="70">
        <f ca="1">공휴일[[#This Row],[1900-01-02]]</f>
        <v>46298</v>
      </c>
      <c r="C14" s="73" t="s">
        <v>14</v>
      </c>
      <c r="F14">
        <f t="shared" si="0"/>
        <v>2011</v>
      </c>
      <c r="G14" s="74">
        <v>40798</v>
      </c>
      <c r="H14" t="s">
        <v>9</v>
      </c>
      <c r="J14" s="75">
        <f t="shared" ca="1" si="2"/>
        <v>46222</v>
      </c>
      <c r="K14" s="73" t="s">
        <v>96</v>
      </c>
      <c r="L14" s="73" t="s">
        <v>99</v>
      </c>
      <c r="M14" s="73" t="s">
        <v>48</v>
      </c>
      <c r="N14" s="73" t="str">
        <f>IF(Table5[[#This Row],[일정명]]&lt;&gt;"",Table5[[#This Row],[아이콘]]&amp;" "&amp;Table5[[#This Row],[일정명]],Table5[[#This Row],[아이콘]])</f>
        <v>✏️ 출판사 2차 미팅</v>
      </c>
      <c r="P14" s="74">
        <f ca="1">P13+1</f>
        <v>46213</v>
      </c>
      <c r="Q14" t="str">
        <f t="array" aca="1" ref="Q14" ca="1">IFERROR(INDEX(rng일정명,SMALL(IF($P14=rng일정,ROW(rng일정)-MIN(ROW(rng일정))+1, ""),COLUMN(A13))),"")</f>
        <v/>
      </c>
      <c r="R14" t="str">
        <f t="array" aca="1" ref="R14" ca="1">IFERROR(INDEX(rng일정색상,SMALL(IF($P14=rng일정,ROW(rng일정)-MIN(ROW(rng일정))+1, ""),COLUMN(A13))),"")</f>
        <v/>
      </c>
      <c r="S14" t="str" cm="1">
        <f t="array" aca="1" ref="S14" ca="1">IFERROR(IF(IFERROR(AND(VLOOKUP(Table4[[#This Row],[요일]],표8[요일번호],1)&gt;0,VLOOKUP(Table4[[#This Row],[요일]],표8[#All],5,0)&lt;=Table4[[#This Row],[달력날짜]],VLOOKUP(Table4[[#This Row],[요일]],표8[#All],6,0)&gt;=Table4[[#This Row],[달력날짜]]),FALSE),VLOOKUP(Table4[[#This Row],[요일]],표8[#All],3,0),INDEX(rng일정명,SMALL(IF($P14=rng일정,ROW(rng일정)-MIN(ROW(rng일정))+1, ""),COLUMN($B$1)))),"")</f>
        <v/>
      </c>
      <c r="T14" t="str" cm="1">
        <f t="array" aca="1" ref="T14" ca="1">IFERROR(IF(IFERROR(AND(VLOOKUP(Table4[[#This Row],[요일]],표8[요일번호],1)&gt;0,VLOOKUP(Table4[[#This Row],[요일]],표8[#All],5,0)&lt;=Table4[[#This Row],[달력날짜]],VLOOKUP(Table4[[#This Row],[요일]],표8[#All],6,0)&gt;=Table4[[#This Row],[달력날짜]]),FALSE),VLOOKUP(Table4[[#This Row],[요일]],표8[#All],4,0),INDEX(rng일정색상,SMALL(IF($P14=rng일정,ROW(rng일정)-MIN(ROW(rng일정))+1, ""),COLUMN($B$1)))),"")</f>
        <v/>
      </c>
      <c r="U14">
        <f ca="1">WEEKDAY(Table4[[#This Row],[달력날짜]],2)</f>
        <v>5</v>
      </c>
    </row>
    <row r="15" spans="1:34">
      <c r="A15" s="70">
        <f ca="1">DATE(달력!AO2,10,9)</f>
        <v>46304</v>
      </c>
      <c r="B15" s="70">
        <f ca="1">공휴일[[#This Row],[1900-01-02]]</f>
        <v>46304</v>
      </c>
      <c r="C15" s="73" t="s">
        <v>4</v>
      </c>
      <c r="F15">
        <f t="shared" si="0"/>
        <v>2011</v>
      </c>
      <c r="G15" s="74">
        <v>40799</v>
      </c>
      <c r="H15" t="s">
        <v>9</v>
      </c>
      <c r="J15" s="75">
        <f t="shared" ca="1" si="2"/>
        <v>46228</v>
      </c>
      <c r="K15" s="73" t="s">
        <v>101</v>
      </c>
      <c r="L15" s="73" t="s">
        <v>100</v>
      </c>
      <c r="M15" s="73" t="s">
        <v>125</v>
      </c>
      <c r="N15" s="73" t="str">
        <f>IF(Table5[[#This Row],[일정명]]&lt;&gt;"",Table5[[#This Row],[아이콘]]&amp;" "&amp;Table5[[#This Row],[일정명]],Table5[[#This Row],[아이콘]])</f>
        <v>⏰ 신규 포장재 구매관련 미팅</v>
      </c>
      <c r="P15" s="74">
        <f t="shared" ca="1" si="1"/>
        <v>46214</v>
      </c>
      <c r="Q15" t="str">
        <f t="array" aca="1" ref="Q15" ca="1">IFERROR(INDEX(rng일정명,SMALL(IF($P15=rng일정,ROW(rng일정)-MIN(ROW(rng일정))+1, ""),COLUMN(A14))),"")</f>
        <v/>
      </c>
      <c r="R15" t="str">
        <f t="array" aca="1" ref="R15" ca="1">IFERROR(INDEX(rng일정색상,SMALL(IF($P15=rng일정,ROW(rng일정)-MIN(ROW(rng일정))+1, ""),COLUMN(A14))),"")</f>
        <v/>
      </c>
      <c r="S15" t="str" cm="1">
        <f t="array" aca="1" ref="S15" ca="1">IFERROR(IF(IFERROR(AND(VLOOKUP(Table4[[#This Row],[요일]],표8[요일번호],1)&gt;0,VLOOKUP(Table4[[#This Row],[요일]],표8[#All],5,0)&lt;=Table4[[#This Row],[달력날짜]],VLOOKUP(Table4[[#This Row],[요일]],표8[#All],6,0)&gt;=Table4[[#This Row],[달력날짜]]),FALSE),VLOOKUP(Table4[[#This Row],[요일]],표8[#All],3,0),INDEX(rng일정명,SMALL(IF($P15=rng일정,ROW(rng일정)-MIN(ROW(rng일정))+1, ""),COLUMN($B$1)))),"")</f>
        <v/>
      </c>
      <c r="T15" t="str" cm="1">
        <f t="array" aca="1" ref="T15" ca="1">IFERROR(IF(IFERROR(AND(VLOOKUP(Table4[[#This Row],[요일]],표8[요일번호],1)&gt;0,VLOOKUP(Table4[[#This Row],[요일]],표8[#All],5,0)&lt;=Table4[[#This Row],[달력날짜]],VLOOKUP(Table4[[#This Row],[요일]],표8[#All],6,0)&gt;=Table4[[#This Row],[달력날짜]]),FALSE),VLOOKUP(Table4[[#This Row],[요일]],표8[#All],4,0),INDEX(rng일정색상,SMALL(IF($P15=rng일정,ROW(rng일정)-MIN(ROW(rng일정))+1, ""),COLUMN($B$1)))),"")</f>
        <v/>
      </c>
      <c r="U15">
        <f ca="1">WEEKDAY(Table4[[#This Row],[달력날짜]],2)</f>
        <v>6</v>
      </c>
    </row>
    <row r="16" spans="1:34">
      <c r="A16" s="70">
        <f ca="1">DATE(달력!AO2,12,25)</f>
        <v>46381</v>
      </c>
      <c r="B16" s="70">
        <f ca="1">공휴일[[#This Row],[1900-01-02]]</f>
        <v>46381</v>
      </c>
      <c r="C16" s="73" t="s">
        <v>13</v>
      </c>
      <c r="F16">
        <f t="shared" si="0"/>
        <v>2012</v>
      </c>
      <c r="G16" s="74">
        <v>40930</v>
      </c>
      <c r="H16" t="s">
        <v>11</v>
      </c>
      <c r="J16" s="75">
        <f t="shared" ca="1" si="2"/>
        <v>46234</v>
      </c>
      <c r="K16" s="73" t="s">
        <v>97</v>
      </c>
      <c r="L16" s="73" t="s">
        <v>91</v>
      </c>
      <c r="M16" s="73" t="s">
        <v>29</v>
      </c>
      <c r="N16" s="73" t="str">
        <f>IF(Table5[[#This Row],[일정명]]&lt;&gt;"",Table5[[#This Row],[아이콘]]&amp;" "&amp;Table5[[#This Row],[일정명]],Table5[[#This Row],[아이콘]])</f>
        <v>📝 아이디어 미팅</v>
      </c>
      <c r="P16" s="74">
        <f t="shared" ca="1" si="1"/>
        <v>46215</v>
      </c>
      <c r="Q16" t="str">
        <f t="array" aca="1" ref="Q16" ca="1">IFERROR(INDEX(rng일정명,SMALL(IF($P16=rng일정,ROW(rng일정)-MIN(ROW(rng일정))+1, ""),COLUMN(A15))),"")</f>
        <v/>
      </c>
      <c r="R16" t="str">
        <f t="array" aca="1" ref="R16" ca="1">IFERROR(INDEX(rng일정색상,SMALL(IF($P16=rng일정,ROW(rng일정)-MIN(ROW(rng일정))+1, ""),COLUMN(A15))),"")</f>
        <v/>
      </c>
      <c r="S16" t="str" cm="1">
        <f t="array" aca="1" ref="S16" ca="1">IFERROR(IF(IFERROR(AND(VLOOKUP(Table4[[#This Row],[요일]],표8[요일번호],1)&gt;0,VLOOKUP(Table4[[#This Row],[요일]],표8[#All],5,0)&lt;=Table4[[#This Row],[달력날짜]],VLOOKUP(Table4[[#This Row],[요일]],표8[#All],6,0)&gt;=Table4[[#This Row],[달력날짜]]),FALSE),VLOOKUP(Table4[[#This Row],[요일]],표8[#All],3,0),INDEX(rng일정명,SMALL(IF($P16=rng일정,ROW(rng일정)-MIN(ROW(rng일정))+1, ""),COLUMN($B$1)))),"")</f>
        <v/>
      </c>
      <c r="T16" t="str" cm="1">
        <f t="array" aca="1" ref="T16" ca="1">IFERROR(IF(IFERROR(AND(VLOOKUP(Table4[[#This Row],[요일]],표8[요일번호],1)&gt;0,VLOOKUP(Table4[[#This Row],[요일]],표8[#All],5,0)&lt;=Table4[[#This Row],[달력날짜]],VLOOKUP(Table4[[#This Row],[요일]],표8[#All],6,0)&gt;=Table4[[#This Row],[달력날짜]]),FALSE),VLOOKUP(Table4[[#This Row],[요일]],표8[#All],4,0),INDEX(rng일정색상,SMALL(IF($P16=rng일정,ROW(rng일정)-MIN(ROW(rng일정))+1, ""),COLUMN($B$1)))),"")</f>
        <v/>
      </c>
      <c r="U16">
        <f ca="1">WEEKDAY(Table4[[#This Row],[달력날짜]],2)</f>
        <v>7</v>
      </c>
    </row>
    <row r="17" spans="1:21">
      <c r="A17" s="75" t="s">
        <v>72</v>
      </c>
      <c r="B17" s="71" t="s">
        <v>71</v>
      </c>
      <c r="C17" s="71" t="s">
        <v>70</v>
      </c>
      <c r="D17" s="73" t="s">
        <v>74</v>
      </c>
      <c r="E17" s="73"/>
      <c r="F17">
        <f t="shared" si="0"/>
        <v>2012</v>
      </c>
      <c r="G17" s="74">
        <v>40931</v>
      </c>
      <c r="H17" t="s">
        <v>11</v>
      </c>
      <c r="J17" s="75">
        <f t="shared" ca="1" si="2"/>
        <v>46240</v>
      </c>
      <c r="K17" s="73" t="s">
        <v>101</v>
      </c>
      <c r="L17" s="73" t="s">
        <v>102</v>
      </c>
      <c r="M17" s="73" t="s">
        <v>29</v>
      </c>
      <c r="N17" s="73" t="str">
        <f>IF(Table5[[#This Row],[일정명]]&lt;&gt;"",Table5[[#This Row],[아이콘]]&amp;" "&amp;Table5[[#This Row],[일정명]],Table5[[#This Row],[아이콘]])</f>
        <v>⏰ 신종코로나 긴급회의</v>
      </c>
      <c r="P17" s="74">
        <f t="shared" ca="1" si="1"/>
        <v>46216</v>
      </c>
      <c r="Q17" t="str">
        <f t="array" aca="1" ref="Q17" ca="1">IFERROR(INDEX(rng일정명,SMALL(IF($P17=rng일정,ROW(rng일정)-MIN(ROW(rng일정))+1, ""),COLUMN(A16))),"")</f>
        <v>📝 아이디어 회의</v>
      </c>
      <c r="R17" t="str">
        <f t="array" aca="1" ref="R17" ca="1">IFERROR(INDEX(rng일정색상,SMALL(IF($P17=rng일정,ROW(rng일정)-MIN(ROW(rng일정))+1, ""),COLUMN(A16))),"")</f>
        <v>파랑</v>
      </c>
      <c r="S17" t="str" cm="1">
        <f t="array" aca="1" ref="S17" ca="1">IFERROR(IF(IFERROR(AND(VLOOKUP(Table4[[#This Row],[요일]],표8[요일번호],1)&gt;0,VLOOKUP(Table4[[#This Row],[요일]],표8[#All],5,0)&lt;=Table4[[#This Row],[달력날짜]],VLOOKUP(Table4[[#This Row],[요일]],표8[#All],6,0)&gt;=Table4[[#This Row],[달력날짜]]),FALSE),VLOOKUP(Table4[[#This Row],[요일]],표8[#All],3,0),INDEX(rng일정명,SMALL(IF($P17=rng일정,ROW(rng일정)-MIN(ROW(rng일정))+1, ""),COLUMN($B$1)))),"")</f>
        <v>📝 다음영상 편집회의</v>
      </c>
      <c r="T17" t="str" cm="1">
        <f t="array" aca="1" ref="T17" ca="1">IFERROR(IF(IFERROR(AND(VLOOKUP(Table4[[#This Row],[요일]],표8[요일번호],1)&gt;0,VLOOKUP(Table4[[#This Row],[요일]],표8[#All],5,0)&lt;=Table4[[#This Row],[달력날짜]],VLOOKUP(Table4[[#This Row],[요일]],표8[#All],6,0)&gt;=Table4[[#This Row],[달력날짜]]),FALSE),VLOOKUP(Table4[[#This Row],[요일]],표8[#All],4,0),INDEX(rng일정색상,SMALL(IF($P17=rng일정,ROW(rng일정)-MIN(ROW(rng일정))+1, ""),COLUMN($B$1)))),"")</f>
        <v>노랑</v>
      </c>
      <c r="U17">
        <f ca="1">WEEKDAY(Table4[[#This Row],[달력날짜]],2)</f>
        <v>1</v>
      </c>
    </row>
    <row r="18" spans="1:21">
      <c r="A18" s="75">
        <f ca="1">IF(Table1[[#This Row],[연간반복]]=TRUE,DATE(달력!$AO$2,MONTH(Table1[[#This Row],[1]]),DAY(Table1[[#This Row],[1]])),Table1[[#This Row],[1]])</f>
        <v>46084</v>
      </c>
      <c r="B18" s="75">
        <v>43893</v>
      </c>
      <c r="C18" s="73" t="s">
        <v>79</v>
      </c>
      <c r="D18" t="b">
        <v>1</v>
      </c>
      <c r="F18">
        <f t="shared" si="0"/>
        <v>2012</v>
      </c>
      <c r="G18" s="74">
        <v>40932</v>
      </c>
      <c r="H18" t="s">
        <v>11</v>
      </c>
      <c r="P18" s="74">
        <f t="shared" ca="1" si="1"/>
        <v>46217</v>
      </c>
      <c r="Q18" t="str">
        <f t="array" aca="1" ref="Q18" ca="1">IFERROR(INDEX(rng일정명,SMALL(IF($P18=rng일정,ROW(rng일정)-MIN(ROW(rng일정))+1, ""),COLUMN(A17))),"")</f>
        <v/>
      </c>
      <c r="R18" t="str">
        <f t="array" aca="1" ref="R18" ca="1">IFERROR(INDEX(rng일정색상,SMALL(IF($P18=rng일정,ROW(rng일정)-MIN(ROW(rng일정))+1, ""),COLUMN(A17))),"")</f>
        <v/>
      </c>
      <c r="S18" t="str" cm="1">
        <f t="array" aca="1" ref="S18" ca="1">IFERROR(IF(IFERROR(AND(VLOOKUP(Table4[[#This Row],[요일]],표8[요일번호],1)&gt;0,VLOOKUP(Table4[[#This Row],[요일]],표8[#All],5,0)&lt;=Table4[[#This Row],[달력날짜]],VLOOKUP(Table4[[#This Row],[요일]],표8[#All],6,0)&gt;=Table4[[#This Row],[달력날짜]]),FALSE),VLOOKUP(Table4[[#This Row],[요일]],표8[#All],3,0),INDEX(rng일정명,SMALL(IF($P18=rng일정,ROW(rng일정)-MIN(ROW(rng일정))+1, ""),COLUMN($B$1)))),"")</f>
        <v/>
      </c>
      <c r="T18" t="str" cm="1">
        <f t="array" aca="1" ref="T18" ca="1">IFERROR(IF(IFERROR(AND(VLOOKUP(Table4[[#This Row],[요일]],표8[요일번호],1)&gt;0,VLOOKUP(Table4[[#This Row],[요일]],표8[#All],5,0)&lt;=Table4[[#This Row],[달력날짜]],VLOOKUP(Table4[[#This Row],[요일]],표8[#All],6,0)&gt;=Table4[[#This Row],[달력날짜]]),FALSE),VLOOKUP(Table4[[#This Row],[요일]],표8[#All],4,0),INDEX(rng일정색상,SMALL(IF($P18=rng일정,ROW(rng일정)-MIN(ROW(rng일정))+1, ""),COLUMN($B$1)))),"")</f>
        <v/>
      </c>
      <c r="U18">
        <f ca="1">WEEKDAY(Table4[[#This Row],[달력날짜]],2)</f>
        <v>2</v>
      </c>
    </row>
    <row r="19" spans="1:21">
      <c r="A19" s="75">
        <f ca="1">IF(Table1[[#This Row],[연간반복]]=TRUE,DATE(달력!$AO$2,MONTH(Table1[[#This Row],[1]]),DAY(Table1[[#This Row],[1]])),Table1[[#This Row],[1]])</f>
        <v>46102</v>
      </c>
      <c r="B19" s="75">
        <v>43911</v>
      </c>
      <c r="C19" s="73" t="s">
        <v>107</v>
      </c>
      <c r="D19" t="b">
        <v>1</v>
      </c>
      <c r="F19">
        <f t="shared" si="0"/>
        <v>2012</v>
      </c>
      <c r="G19" s="74">
        <v>41057</v>
      </c>
      <c r="H19" t="s">
        <v>10</v>
      </c>
      <c r="P19" s="74">
        <f t="shared" ca="1" si="1"/>
        <v>46218</v>
      </c>
      <c r="Q19" t="str">
        <f t="array" aca="1" ref="Q19" ca="1">IFERROR(INDEX(rng일정명,SMALL(IF($P19=rng일정,ROW(rng일정)-MIN(ROW(rng일정))+1, ""),COLUMN(A18))),"")</f>
        <v/>
      </c>
      <c r="R19" t="str">
        <f t="array" aca="1" ref="R19" ca="1">IFERROR(INDEX(rng일정색상,SMALL(IF($P19=rng일정,ROW(rng일정)-MIN(ROW(rng일정))+1, ""),COLUMN(A18))),"")</f>
        <v/>
      </c>
      <c r="S19" t="str" cm="1">
        <f t="array" aca="1" ref="S19" ca="1">IFERROR(IF(IFERROR(AND(VLOOKUP(Table4[[#This Row],[요일]],표8[요일번호],1)&gt;0,VLOOKUP(Table4[[#This Row],[요일]],표8[#All],5,0)&lt;=Table4[[#This Row],[달력날짜]],VLOOKUP(Table4[[#This Row],[요일]],표8[#All],6,0)&gt;=Table4[[#This Row],[달력날짜]]),FALSE),VLOOKUP(Table4[[#This Row],[요일]],표8[#All],3,0),INDEX(rng일정명,SMALL(IF($P19=rng일정,ROW(rng일정)-MIN(ROW(rng일정))+1, ""),COLUMN($B$1)))),"")</f>
        <v/>
      </c>
      <c r="T19" t="str" cm="1">
        <f t="array" aca="1" ref="T19" ca="1">IFERROR(IF(IFERROR(AND(VLOOKUP(Table4[[#This Row],[요일]],표8[요일번호],1)&gt;0,VLOOKUP(Table4[[#This Row],[요일]],표8[#All],5,0)&lt;=Table4[[#This Row],[달력날짜]],VLOOKUP(Table4[[#This Row],[요일]],표8[#All],6,0)&gt;=Table4[[#This Row],[달력날짜]]),FALSE),VLOOKUP(Table4[[#This Row],[요일]],표8[#All],4,0),INDEX(rng일정색상,SMALL(IF($P19=rng일정,ROW(rng일정)-MIN(ROW(rng일정))+1, ""),COLUMN($B$1)))),"")</f>
        <v/>
      </c>
      <c r="U19">
        <f ca="1">WEEKDAY(Table4[[#This Row],[달력날짜]],2)</f>
        <v>3</v>
      </c>
    </row>
    <row r="20" spans="1:21">
      <c r="A20" s="75">
        <f ca="1">IF(Table1[[#This Row],[연간반복]]=TRUE,DATE(달력!$AO$2,MONTH(Table1[[#This Row],[1]]),DAY(Table1[[#This Row],[1]])),Table1[[#This Row],[1]])</f>
        <v>46106</v>
      </c>
      <c r="B20" s="75">
        <v>43915</v>
      </c>
      <c r="C20" s="73" t="s">
        <v>54</v>
      </c>
      <c r="D20" t="b">
        <v>1</v>
      </c>
      <c r="F20">
        <f t="shared" si="0"/>
        <v>2012</v>
      </c>
      <c r="G20" s="74">
        <v>41181</v>
      </c>
      <c r="H20" t="s">
        <v>9</v>
      </c>
      <c r="J20"/>
      <c r="K20"/>
      <c r="L20"/>
      <c r="M20"/>
      <c r="N20"/>
      <c r="O20"/>
      <c r="P20" s="74">
        <f t="shared" ca="1" si="1"/>
        <v>46219</v>
      </c>
      <c r="Q20" t="str">
        <f t="array" aca="1" ref="Q20" ca="1">IFERROR(INDEX(rng일정명,SMALL(IF($P20=rng일정,ROW(rng일정)-MIN(ROW(rng일정))+1, ""),COLUMN(A19))),"")</f>
        <v/>
      </c>
      <c r="R20" t="str">
        <f t="array" aca="1" ref="R20" ca="1">IFERROR(INDEX(rng일정색상,SMALL(IF($P20=rng일정,ROW(rng일정)-MIN(ROW(rng일정))+1, ""),COLUMN(A19))),"")</f>
        <v/>
      </c>
      <c r="S20" t="str" cm="1">
        <f t="array" aca="1" ref="S20" ca="1">IFERROR(IF(IFERROR(AND(VLOOKUP(Table4[[#This Row],[요일]],표8[요일번호],1)&gt;0,VLOOKUP(Table4[[#This Row],[요일]],표8[#All],5,0)&lt;=Table4[[#This Row],[달력날짜]],VLOOKUP(Table4[[#This Row],[요일]],표8[#All],6,0)&gt;=Table4[[#This Row],[달력날짜]]),FALSE),VLOOKUP(Table4[[#This Row],[요일]],표8[#All],3,0),INDEX(rng일정명,SMALL(IF($P20=rng일정,ROW(rng일정)-MIN(ROW(rng일정))+1, ""),COLUMN($B$1)))),"")</f>
        <v/>
      </c>
      <c r="T20" t="str" cm="1">
        <f t="array" aca="1" ref="T20" ca="1">IFERROR(IF(IFERROR(AND(VLOOKUP(Table4[[#This Row],[요일]],표8[요일번호],1)&gt;0,VLOOKUP(Table4[[#This Row],[요일]],표8[#All],5,0)&lt;=Table4[[#This Row],[달력날짜]],VLOOKUP(Table4[[#This Row],[요일]],표8[#All],6,0)&gt;=Table4[[#This Row],[달력날짜]]),FALSE),VLOOKUP(Table4[[#This Row],[요일]],표8[#All],4,0),INDEX(rng일정색상,SMALL(IF($P20=rng일정,ROW(rng일정)-MIN(ROW(rng일정))+1, ""),COLUMN($B$1)))),"")</f>
        <v/>
      </c>
      <c r="U20">
        <f ca="1">WEEKDAY(Table4[[#This Row],[달력날짜]],2)</f>
        <v>4</v>
      </c>
    </row>
    <row r="21" spans="1:21">
      <c r="A21" s="75">
        <f ca="1">IF(Table1[[#This Row],[연간반복]]=TRUE,DATE(달력!$AO$2,MONTH(Table1[[#This Row],[1]]),DAY(Table1[[#This Row],[1]])),Table1[[#This Row],[1]])</f>
        <v>46117</v>
      </c>
      <c r="B21" s="75">
        <v>43560</v>
      </c>
      <c r="C21" s="73" t="s">
        <v>53</v>
      </c>
      <c r="D21" t="b">
        <v>1</v>
      </c>
      <c r="F21">
        <f t="shared" si="0"/>
        <v>2012</v>
      </c>
      <c r="G21" s="74">
        <v>41182</v>
      </c>
      <c r="H21" t="s">
        <v>9</v>
      </c>
      <c r="J21"/>
      <c r="K21"/>
      <c r="L21"/>
      <c r="M21"/>
      <c r="N21"/>
      <c r="O21"/>
      <c r="P21" s="74">
        <f t="shared" ca="1" si="1"/>
        <v>46220</v>
      </c>
      <c r="Q21" t="str">
        <f t="array" aca="1" ref="Q21" ca="1">IFERROR(INDEX(rng일정명,SMALL(IF($P21=rng일정,ROW(rng일정)-MIN(ROW(rng일정))+1, ""),COLUMN(A20))),"")</f>
        <v/>
      </c>
      <c r="R21" t="str">
        <f t="array" aca="1" ref="R21" ca="1">IFERROR(INDEX(rng일정색상,SMALL(IF($P21=rng일정,ROW(rng일정)-MIN(ROW(rng일정))+1, ""),COLUMN(A20))),"")</f>
        <v/>
      </c>
      <c r="S21" t="str" cm="1">
        <f t="array" aca="1" ref="S21" ca="1">IFERROR(IF(IFERROR(AND(VLOOKUP(Table4[[#This Row],[요일]],표8[요일번호],1)&gt;0,VLOOKUP(Table4[[#This Row],[요일]],표8[#All],5,0)&lt;=Table4[[#This Row],[달력날짜]],VLOOKUP(Table4[[#This Row],[요일]],표8[#All],6,0)&gt;=Table4[[#This Row],[달력날짜]]),FALSE),VLOOKUP(Table4[[#This Row],[요일]],표8[#All],3,0),INDEX(rng일정명,SMALL(IF($P21=rng일정,ROW(rng일정)-MIN(ROW(rng일정))+1, ""),COLUMN($B$1)))),"")</f>
        <v/>
      </c>
      <c r="T21" t="str" cm="1">
        <f t="array" aca="1" ref="T21" ca="1">IFERROR(IF(IFERROR(AND(VLOOKUP(Table4[[#This Row],[요일]],표8[요일번호],1)&gt;0,VLOOKUP(Table4[[#This Row],[요일]],표8[#All],5,0)&lt;=Table4[[#This Row],[달력날짜]],VLOOKUP(Table4[[#This Row],[요일]],표8[#All],6,0)&gt;=Table4[[#This Row],[달력날짜]]),FALSE),VLOOKUP(Table4[[#This Row],[요일]],표8[#All],4,0),INDEX(rng일정색상,SMALL(IF($P21=rng일정,ROW(rng일정)-MIN(ROW(rng일정))+1, ""),COLUMN($B$1)))),"")</f>
        <v/>
      </c>
      <c r="U21">
        <f ca="1">WEEKDAY(Table4[[#This Row],[달력날짜]],2)</f>
        <v>5</v>
      </c>
    </row>
    <row r="22" spans="1:21">
      <c r="A22" s="75">
        <f ca="1">IF(Table1[[#This Row],[연간반복]]=TRUE,DATE(달력!$AO$2,MONTH(Table1[[#This Row],[1]]),DAY(Table1[[#This Row],[1]])),Table1[[#This Row],[1]])</f>
        <v>46365</v>
      </c>
      <c r="B22" s="75">
        <v>43078</v>
      </c>
      <c r="C22" s="73" t="s">
        <v>80</v>
      </c>
      <c r="D22" t="b">
        <v>1</v>
      </c>
      <c r="F22">
        <f t="shared" si="0"/>
        <v>2012</v>
      </c>
      <c r="G22" s="74">
        <v>41183</v>
      </c>
      <c r="H22" t="s">
        <v>9</v>
      </c>
      <c r="J22"/>
      <c r="K22"/>
      <c r="L22"/>
      <c r="M22"/>
      <c r="N22"/>
      <c r="O22"/>
      <c r="P22" s="74">
        <f t="shared" ca="1" si="1"/>
        <v>46221</v>
      </c>
      <c r="Q22" t="str">
        <f t="array" aca="1" ref="Q22" ca="1">IFERROR(INDEX(rng일정명,SMALL(IF($P22=rng일정,ROW(rng일정)-MIN(ROW(rng일정))+1, ""),COLUMN(A21))),"")</f>
        <v/>
      </c>
      <c r="R22" t="str">
        <f t="array" aca="1" ref="R22" ca="1">IFERROR(INDEX(rng일정색상,SMALL(IF($P22=rng일정,ROW(rng일정)-MIN(ROW(rng일정))+1, ""),COLUMN(A21))),"")</f>
        <v/>
      </c>
      <c r="S22" t="str" cm="1">
        <f t="array" aca="1" ref="S22" ca="1">IFERROR(IF(IFERROR(AND(VLOOKUP(Table4[[#This Row],[요일]],표8[요일번호],1)&gt;0,VLOOKUP(Table4[[#This Row],[요일]],표8[#All],5,0)&lt;=Table4[[#This Row],[달력날짜]],VLOOKUP(Table4[[#This Row],[요일]],표8[#All],6,0)&gt;=Table4[[#This Row],[달력날짜]]),FALSE),VLOOKUP(Table4[[#This Row],[요일]],표8[#All],3,0),INDEX(rng일정명,SMALL(IF($P22=rng일정,ROW(rng일정)-MIN(ROW(rng일정))+1, ""),COLUMN($B$1)))),"")</f>
        <v/>
      </c>
      <c r="T22" t="str" cm="1">
        <f t="array" aca="1" ref="T22" ca="1">IFERROR(IF(IFERROR(AND(VLOOKUP(Table4[[#This Row],[요일]],표8[요일번호],1)&gt;0,VLOOKUP(Table4[[#This Row],[요일]],표8[#All],5,0)&lt;=Table4[[#This Row],[달력날짜]],VLOOKUP(Table4[[#This Row],[요일]],표8[#All],6,0)&gt;=Table4[[#This Row],[달력날짜]]),FALSE),VLOOKUP(Table4[[#This Row],[요일]],표8[#All],4,0),INDEX(rng일정색상,SMALL(IF($P22=rng일정,ROW(rng일정)-MIN(ROW(rng일정))+1, ""),COLUMN($B$1)))),"")</f>
        <v/>
      </c>
      <c r="U22">
        <f ca="1">WEEKDAY(Table4[[#This Row],[달력날짜]],2)</f>
        <v>6</v>
      </c>
    </row>
    <row r="23" spans="1:21">
      <c r="F23">
        <f t="shared" si="0"/>
        <v>2013</v>
      </c>
      <c r="G23" s="74">
        <v>41314</v>
      </c>
      <c r="H23" t="s">
        <v>18</v>
      </c>
      <c r="J23"/>
      <c r="K23"/>
      <c r="L23"/>
      <c r="M23"/>
      <c r="N23"/>
      <c r="O23"/>
      <c r="P23" s="74">
        <f t="shared" ca="1" si="1"/>
        <v>46222</v>
      </c>
      <c r="Q23" t="str">
        <f t="array" aca="1" ref="Q23" ca="1">IFERROR(INDEX(rng일정명,SMALL(IF($P23=rng일정,ROW(rng일정)-MIN(ROW(rng일정))+1, ""),COLUMN(A22))),"")</f>
        <v>✏️ 출판사 2차 미팅</v>
      </c>
      <c r="R23" t="str">
        <f t="array" aca="1" ref="R23" ca="1">IFERROR(INDEX(rng일정색상,SMALL(IF($P23=rng일정,ROW(rng일정)-MIN(ROW(rng일정))+1, ""),COLUMN(A22))),"")</f>
        <v>노랑</v>
      </c>
      <c r="S23" t="str" cm="1">
        <f t="array" aca="1" ref="S23" ca="1">IFERROR(IF(IFERROR(AND(VLOOKUP(Table4[[#This Row],[요일]],표8[요일번호],1)&gt;0,VLOOKUP(Table4[[#This Row],[요일]],표8[#All],5,0)&lt;=Table4[[#This Row],[달력날짜]],VLOOKUP(Table4[[#This Row],[요일]],표8[#All],6,0)&gt;=Table4[[#This Row],[달력날짜]]),FALSE),VLOOKUP(Table4[[#This Row],[요일]],표8[#All],3,0),INDEX(rng일정명,SMALL(IF($P23=rng일정,ROW(rng일정)-MIN(ROW(rng일정))+1, ""),COLUMN($B$1)))),"")</f>
        <v/>
      </c>
      <c r="T23" t="str" cm="1">
        <f t="array" aca="1" ref="T23" ca="1">IFERROR(IF(IFERROR(AND(VLOOKUP(Table4[[#This Row],[요일]],표8[요일번호],1)&gt;0,VLOOKUP(Table4[[#This Row],[요일]],표8[#All],5,0)&lt;=Table4[[#This Row],[달력날짜]],VLOOKUP(Table4[[#This Row],[요일]],표8[#All],6,0)&gt;=Table4[[#This Row],[달력날짜]]),FALSE),VLOOKUP(Table4[[#This Row],[요일]],표8[#All],4,0),INDEX(rng일정색상,SMALL(IF($P23=rng일정,ROW(rng일정)-MIN(ROW(rng일정))+1, ""),COLUMN($B$1)))),"")</f>
        <v/>
      </c>
      <c r="U23">
        <f ca="1">WEEKDAY(Table4[[#This Row],[달력날짜]],2)</f>
        <v>7</v>
      </c>
    </row>
    <row r="24" spans="1:21">
      <c r="F24">
        <f t="shared" si="0"/>
        <v>2013</v>
      </c>
      <c r="G24" s="74">
        <v>41315</v>
      </c>
      <c r="H24" t="s">
        <v>18</v>
      </c>
      <c r="J24"/>
      <c r="K24"/>
      <c r="L24"/>
      <c r="M24"/>
      <c r="N24"/>
      <c r="O24"/>
      <c r="P24" s="74">
        <f t="shared" ca="1" si="1"/>
        <v>46223</v>
      </c>
      <c r="Q24" t="str">
        <f t="array" aca="1" ref="Q24" ca="1">IFERROR(INDEX(rng일정명,SMALL(IF($P24=rng일정,ROW(rng일정)-MIN(ROW(rng일정))+1, ""),COLUMN(A23))),"")</f>
        <v/>
      </c>
      <c r="R24" t="str">
        <f t="array" aca="1" ref="R24" ca="1">IFERROR(INDEX(rng일정색상,SMALL(IF($P24=rng일정,ROW(rng일정)-MIN(ROW(rng일정))+1, ""),COLUMN(A23))),"")</f>
        <v/>
      </c>
      <c r="S24" t="str" cm="1">
        <f t="array" aca="1" ref="S24" ca="1">IFERROR(IF(IFERROR(AND(VLOOKUP(Table4[[#This Row],[요일]],표8[요일번호],1)&gt;0,VLOOKUP(Table4[[#This Row],[요일]],표8[#All],5,0)&lt;=Table4[[#This Row],[달력날짜]],VLOOKUP(Table4[[#This Row],[요일]],표8[#All],6,0)&gt;=Table4[[#This Row],[달력날짜]]),FALSE),VLOOKUP(Table4[[#This Row],[요일]],표8[#All],3,0),INDEX(rng일정명,SMALL(IF($P24=rng일정,ROW(rng일정)-MIN(ROW(rng일정))+1, ""),COLUMN($B$1)))),"")</f>
        <v/>
      </c>
      <c r="T24" t="str" cm="1">
        <f t="array" aca="1" ref="T24" ca="1">IFERROR(IF(IFERROR(AND(VLOOKUP(Table4[[#This Row],[요일]],표8[요일번호],1)&gt;0,VLOOKUP(Table4[[#This Row],[요일]],표8[#All],5,0)&lt;=Table4[[#This Row],[달력날짜]],VLOOKUP(Table4[[#This Row],[요일]],표8[#All],6,0)&gt;=Table4[[#This Row],[달력날짜]]),FALSE),VLOOKUP(Table4[[#This Row],[요일]],표8[#All],4,0),INDEX(rng일정색상,SMALL(IF($P24=rng일정,ROW(rng일정)-MIN(ROW(rng일정))+1, ""),COLUMN($B$1)))),"")</f>
        <v/>
      </c>
      <c r="U24">
        <f ca="1">WEEKDAY(Table4[[#This Row],[달력날짜]],2)</f>
        <v>1</v>
      </c>
    </row>
    <row r="25" spans="1:21">
      <c r="F25">
        <f t="shared" si="0"/>
        <v>2013</v>
      </c>
      <c r="G25" s="74">
        <v>41316</v>
      </c>
      <c r="H25" t="s">
        <v>11</v>
      </c>
      <c r="J25"/>
      <c r="K25"/>
      <c r="L25"/>
      <c r="M25"/>
      <c r="N25"/>
      <c r="O25"/>
      <c r="P25" s="74">
        <f t="shared" ca="1" si="1"/>
        <v>46224</v>
      </c>
      <c r="Q25" t="str">
        <f t="array" aca="1" ref="Q25" ca="1">IFERROR(INDEX(rng일정명,SMALL(IF($P25=rng일정,ROW(rng일정)-MIN(ROW(rng일정))+1, ""),COLUMN(A24))),"")</f>
        <v/>
      </c>
      <c r="R25" t="str">
        <f t="array" aca="1" ref="R25" ca="1">IFERROR(INDEX(rng일정색상,SMALL(IF($P25=rng일정,ROW(rng일정)-MIN(ROW(rng일정))+1, ""),COLUMN(A24))),"")</f>
        <v/>
      </c>
      <c r="S25" t="str" cm="1">
        <f t="array" aca="1" ref="S25" ca="1">IFERROR(IF(IFERROR(AND(VLOOKUP(Table4[[#This Row],[요일]],표8[요일번호],1)&gt;0,VLOOKUP(Table4[[#This Row],[요일]],표8[#All],5,0)&lt;=Table4[[#This Row],[달력날짜]],VLOOKUP(Table4[[#This Row],[요일]],표8[#All],6,0)&gt;=Table4[[#This Row],[달력날짜]]),FALSE),VLOOKUP(Table4[[#This Row],[요일]],표8[#All],3,0),INDEX(rng일정명,SMALL(IF($P25=rng일정,ROW(rng일정)-MIN(ROW(rng일정))+1, ""),COLUMN($B$1)))),"")</f>
        <v/>
      </c>
      <c r="T25" t="str" cm="1">
        <f t="array" aca="1" ref="T25" ca="1">IFERROR(IF(IFERROR(AND(VLOOKUP(Table4[[#This Row],[요일]],표8[요일번호],1)&gt;0,VLOOKUP(Table4[[#This Row],[요일]],표8[#All],5,0)&lt;=Table4[[#This Row],[달력날짜]],VLOOKUP(Table4[[#This Row],[요일]],표8[#All],6,0)&gt;=Table4[[#This Row],[달력날짜]]),FALSE),VLOOKUP(Table4[[#This Row],[요일]],표8[#All],4,0),INDEX(rng일정색상,SMALL(IF($P25=rng일정,ROW(rng일정)-MIN(ROW(rng일정))+1, ""),COLUMN($B$1)))),"")</f>
        <v/>
      </c>
      <c r="U25">
        <f ca="1">WEEKDAY(Table4[[#This Row],[달력날짜]],2)</f>
        <v>2</v>
      </c>
    </row>
    <row r="26" spans="1:21">
      <c r="F26">
        <f t="shared" si="0"/>
        <v>2013</v>
      </c>
      <c r="G26" s="74">
        <v>41411</v>
      </c>
      <c r="H26" t="s">
        <v>10</v>
      </c>
      <c r="J26"/>
      <c r="K26"/>
      <c r="L26"/>
      <c r="M26"/>
      <c r="N26"/>
      <c r="O26"/>
      <c r="P26" s="74">
        <f t="shared" ca="1" si="1"/>
        <v>46225</v>
      </c>
      <c r="Q26" t="str">
        <f t="array" aca="1" ref="Q26" ca="1">IFERROR(INDEX(rng일정명,SMALL(IF($P26=rng일정,ROW(rng일정)-MIN(ROW(rng일정))+1, ""),COLUMN(A25))),"")</f>
        <v/>
      </c>
      <c r="R26" t="str">
        <f t="array" aca="1" ref="R26" ca="1">IFERROR(INDEX(rng일정색상,SMALL(IF($P26=rng일정,ROW(rng일정)-MIN(ROW(rng일정))+1, ""),COLUMN(A25))),"")</f>
        <v/>
      </c>
      <c r="S26" t="str" cm="1">
        <f t="array" aca="1" ref="S26" ca="1">IFERROR(IF(IFERROR(AND(VLOOKUP(Table4[[#This Row],[요일]],표8[요일번호],1)&gt;0,VLOOKUP(Table4[[#This Row],[요일]],표8[#All],5,0)&lt;=Table4[[#This Row],[달력날짜]],VLOOKUP(Table4[[#This Row],[요일]],표8[#All],6,0)&gt;=Table4[[#This Row],[달력날짜]]),FALSE),VLOOKUP(Table4[[#This Row],[요일]],표8[#All],3,0),INDEX(rng일정명,SMALL(IF($P26=rng일정,ROW(rng일정)-MIN(ROW(rng일정))+1, ""),COLUMN($B$1)))),"")</f>
        <v/>
      </c>
      <c r="T26" t="str" cm="1">
        <f t="array" aca="1" ref="T26" ca="1">IFERROR(IF(IFERROR(AND(VLOOKUP(Table4[[#This Row],[요일]],표8[요일번호],1)&gt;0,VLOOKUP(Table4[[#This Row],[요일]],표8[#All],5,0)&lt;=Table4[[#This Row],[달력날짜]],VLOOKUP(Table4[[#This Row],[요일]],표8[#All],6,0)&gt;=Table4[[#This Row],[달력날짜]]),FALSE),VLOOKUP(Table4[[#This Row],[요일]],표8[#All],4,0),INDEX(rng일정색상,SMALL(IF($P26=rng일정,ROW(rng일정)-MIN(ROW(rng일정))+1, ""),COLUMN($B$1)))),"")</f>
        <v/>
      </c>
      <c r="U26">
        <f ca="1">WEEKDAY(Table4[[#This Row],[달력날짜]],2)</f>
        <v>3</v>
      </c>
    </row>
    <row r="27" spans="1:21">
      <c r="F27">
        <f t="shared" si="0"/>
        <v>2013</v>
      </c>
      <c r="G27" s="74">
        <v>41535</v>
      </c>
      <c r="H27" t="s">
        <v>9</v>
      </c>
      <c r="J27"/>
      <c r="K27"/>
      <c r="L27"/>
      <c r="M27"/>
      <c r="N27"/>
      <c r="O27"/>
      <c r="P27" s="74">
        <f t="shared" ca="1" si="1"/>
        <v>46226</v>
      </c>
      <c r="Q27" t="str">
        <f t="array" aca="1" ref="Q27" ca="1">IFERROR(INDEX(rng일정명,SMALL(IF($P27=rng일정,ROW(rng일정)-MIN(ROW(rng일정))+1, ""),COLUMN(A26))),"")</f>
        <v/>
      </c>
      <c r="R27" t="str">
        <f t="array" aca="1" ref="R27" ca="1">IFERROR(INDEX(rng일정색상,SMALL(IF($P27=rng일정,ROW(rng일정)-MIN(ROW(rng일정))+1, ""),COLUMN(A26))),"")</f>
        <v/>
      </c>
      <c r="S27" t="str" cm="1">
        <f t="array" aca="1" ref="S27" ca="1">IFERROR(IF(IFERROR(AND(VLOOKUP(Table4[[#This Row],[요일]],표8[요일번호],1)&gt;0,VLOOKUP(Table4[[#This Row],[요일]],표8[#All],5,0)&lt;=Table4[[#This Row],[달력날짜]],VLOOKUP(Table4[[#This Row],[요일]],표8[#All],6,0)&gt;=Table4[[#This Row],[달력날짜]]),FALSE),VLOOKUP(Table4[[#This Row],[요일]],표8[#All],3,0),INDEX(rng일정명,SMALL(IF($P27=rng일정,ROW(rng일정)-MIN(ROW(rng일정))+1, ""),COLUMN($B$1)))),"")</f>
        <v/>
      </c>
      <c r="T27" t="str" cm="1">
        <f t="array" aca="1" ref="T27" ca="1">IFERROR(IF(IFERROR(AND(VLOOKUP(Table4[[#This Row],[요일]],표8[요일번호],1)&gt;0,VLOOKUP(Table4[[#This Row],[요일]],표8[#All],5,0)&lt;=Table4[[#This Row],[달력날짜]],VLOOKUP(Table4[[#This Row],[요일]],표8[#All],6,0)&gt;=Table4[[#This Row],[달력날짜]]),FALSE),VLOOKUP(Table4[[#This Row],[요일]],표8[#All],4,0),INDEX(rng일정색상,SMALL(IF($P27=rng일정,ROW(rng일정)-MIN(ROW(rng일정))+1, ""),COLUMN($B$1)))),"")</f>
        <v/>
      </c>
      <c r="U27">
        <f ca="1">WEEKDAY(Table4[[#This Row],[달력날짜]],2)</f>
        <v>4</v>
      </c>
    </row>
    <row r="28" spans="1:21">
      <c r="F28">
        <f t="shared" si="0"/>
        <v>2013</v>
      </c>
      <c r="G28" s="74">
        <v>41536</v>
      </c>
      <c r="H28" t="s">
        <v>9</v>
      </c>
      <c r="J28"/>
      <c r="K28"/>
      <c r="L28"/>
      <c r="M28"/>
      <c r="N28"/>
      <c r="O28"/>
      <c r="P28" s="74">
        <f t="shared" ca="1" si="1"/>
        <v>46227</v>
      </c>
      <c r="Q28" t="str">
        <f t="array" aca="1" ref="Q28" ca="1">IFERROR(INDEX(rng일정명,SMALL(IF($P28=rng일정,ROW(rng일정)-MIN(ROW(rng일정))+1, ""),COLUMN(A27))),"")</f>
        <v/>
      </c>
      <c r="R28" t="str">
        <f t="array" aca="1" ref="R28" ca="1">IFERROR(INDEX(rng일정색상,SMALL(IF($P28=rng일정,ROW(rng일정)-MIN(ROW(rng일정))+1, ""),COLUMN(A27))),"")</f>
        <v/>
      </c>
      <c r="S28" t="str" cm="1">
        <f t="array" aca="1" ref="S28" ca="1">IFERROR(IF(IFERROR(AND(VLOOKUP(Table4[[#This Row],[요일]],표8[요일번호],1)&gt;0,VLOOKUP(Table4[[#This Row],[요일]],표8[#All],5,0)&lt;=Table4[[#This Row],[달력날짜]],VLOOKUP(Table4[[#This Row],[요일]],표8[#All],6,0)&gt;=Table4[[#This Row],[달력날짜]]),FALSE),VLOOKUP(Table4[[#This Row],[요일]],표8[#All],3,0),INDEX(rng일정명,SMALL(IF($P28=rng일정,ROW(rng일정)-MIN(ROW(rng일정))+1, ""),COLUMN($B$1)))),"")</f>
        <v/>
      </c>
      <c r="T28" t="str" cm="1">
        <f t="array" aca="1" ref="T28" ca="1">IFERROR(IF(IFERROR(AND(VLOOKUP(Table4[[#This Row],[요일]],표8[요일번호],1)&gt;0,VLOOKUP(Table4[[#This Row],[요일]],표8[#All],5,0)&lt;=Table4[[#This Row],[달력날짜]],VLOOKUP(Table4[[#This Row],[요일]],표8[#All],6,0)&gt;=Table4[[#This Row],[달력날짜]]),FALSE),VLOOKUP(Table4[[#This Row],[요일]],표8[#All],4,0),INDEX(rng일정색상,SMALL(IF($P28=rng일정,ROW(rng일정)-MIN(ROW(rng일정))+1, ""),COLUMN($B$1)))),"")</f>
        <v/>
      </c>
      <c r="U28">
        <f ca="1">WEEKDAY(Table4[[#This Row],[달력날짜]],2)</f>
        <v>5</v>
      </c>
    </row>
    <row r="29" spans="1:21">
      <c r="F29">
        <f t="shared" si="0"/>
        <v>2013</v>
      </c>
      <c r="G29" s="74">
        <v>41537</v>
      </c>
      <c r="H29" t="s">
        <v>9</v>
      </c>
      <c r="J29"/>
      <c r="K29"/>
      <c r="L29"/>
      <c r="M29"/>
      <c r="N29"/>
      <c r="O29"/>
      <c r="P29" s="74">
        <f t="shared" ca="1" si="1"/>
        <v>46228</v>
      </c>
      <c r="Q29" t="str">
        <f t="array" aca="1" ref="Q29" ca="1">IFERROR(INDEX(rng일정명,SMALL(IF($P29=rng일정,ROW(rng일정)-MIN(ROW(rng일정))+1, ""),COLUMN(A28))),"")</f>
        <v>⏰ 신규 포장재 구매관련 미팅</v>
      </c>
      <c r="R29" t="str">
        <f t="array" aca="1" ref="R29" ca="1">IFERROR(INDEX(rng일정색상,SMALL(IF($P29=rng일정,ROW(rng일정)-MIN(ROW(rng일정))+1, ""),COLUMN(A28))),"")</f>
        <v>빨강</v>
      </c>
      <c r="S29" t="str" cm="1">
        <f t="array" aca="1" ref="S29" ca="1">IFERROR(IF(IFERROR(AND(VLOOKUP(Table4[[#This Row],[요일]],표8[요일번호],1)&gt;0,VLOOKUP(Table4[[#This Row],[요일]],표8[#All],5,0)&lt;=Table4[[#This Row],[달력날짜]],VLOOKUP(Table4[[#This Row],[요일]],표8[#All],6,0)&gt;=Table4[[#This Row],[달력날짜]]),FALSE),VLOOKUP(Table4[[#This Row],[요일]],표8[#All],3,0),INDEX(rng일정명,SMALL(IF($P29=rng일정,ROW(rng일정)-MIN(ROW(rng일정))+1, ""),COLUMN($B$1)))),"")</f>
        <v/>
      </c>
      <c r="T29" t="str" cm="1">
        <f t="array" aca="1" ref="T29" ca="1">IFERROR(IF(IFERROR(AND(VLOOKUP(Table4[[#This Row],[요일]],표8[요일번호],1)&gt;0,VLOOKUP(Table4[[#This Row],[요일]],표8[#All],5,0)&lt;=Table4[[#This Row],[달력날짜]],VLOOKUP(Table4[[#This Row],[요일]],표8[#All],6,0)&gt;=Table4[[#This Row],[달력날짜]]),FALSE),VLOOKUP(Table4[[#This Row],[요일]],표8[#All],4,0),INDEX(rng일정색상,SMALL(IF($P29=rng일정,ROW(rng일정)-MIN(ROW(rng일정))+1, ""),COLUMN($B$1)))),"")</f>
        <v/>
      </c>
      <c r="U29">
        <f ca="1">WEEKDAY(Table4[[#This Row],[달력날짜]],2)</f>
        <v>6</v>
      </c>
    </row>
    <row r="30" spans="1:21">
      <c r="F30">
        <f t="shared" si="0"/>
        <v>2014</v>
      </c>
      <c r="G30" s="74">
        <v>41669</v>
      </c>
      <c r="H30" t="s">
        <v>11</v>
      </c>
      <c r="J30"/>
      <c r="K30"/>
      <c r="L30"/>
      <c r="M30"/>
      <c r="N30"/>
      <c r="O30"/>
      <c r="P30" s="74">
        <f t="shared" ca="1" si="1"/>
        <v>46229</v>
      </c>
      <c r="Q30" t="str">
        <f t="array" aca="1" ref="Q30" ca="1">IFERROR(INDEX(rng일정명,SMALL(IF($P30=rng일정,ROW(rng일정)-MIN(ROW(rng일정))+1, ""),COLUMN(A29))),"")</f>
        <v/>
      </c>
      <c r="R30" t="str">
        <f t="array" aca="1" ref="R30" ca="1">IFERROR(INDEX(rng일정색상,SMALL(IF($P30=rng일정,ROW(rng일정)-MIN(ROW(rng일정))+1, ""),COLUMN(A29))),"")</f>
        <v/>
      </c>
      <c r="S30" t="str" cm="1">
        <f t="array" aca="1" ref="S30" ca="1">IFERROR(IF(IFERROR(AND(VLOOKUP(Table4[[#This Row],[요일]],표8[요일번호],1)&gt;0,VLOOKUP(Table4[[#This Row],[요일]],표8[#All],5,0)&lt;=Table4[[#This Row],[달력날짜]],VLOOKUP(Table4[[#This Row],[요일]],표8[#All],6,0)&gt;=Table4[[#This Row],[달력날짜]]),FALSE),VLOOKUP(Table4[[#This Row],[요일]],표8[#All],3,0),INDEX(rng일정명,SMALL(IF($P30=rng일정,ROW(rng일정)-MIN(ROW(rng일정))+1, ""),COLUMN($B$1)))),"")</f>
        <v/>
      </c>
      <c r="T30" t="str" cm="1">
        <f t="array" aca="1" ref="T30" ca="1">IFERROR(IF(IFERROR(AND(VLOOKUP(Table4[[#This Row],[요일]],표8[요일번호],1)&gt;0,VLOOKUP(Table4[[#This Row],[요일]],표8[#All],5,0)&lt;=Table4[[#This Row],[달력날짜]],VLOOKUP(Table4[[#This Row],[요일]],표8[#All],6,0)&gt;=Table4[[#This Row],[달력날짜]]),FALSE),VLOOKUP(Table4[[#This Row],[요일]],표8[#All],4,0),INDEX(rng일정색상,SMALL(IF($P30=rng일정,ROW(rng일정)-MIN(ROW(rng일정))+1, ""),COLUMN($B$1)))),"")</f>
        <v/>
      </c>
      <c r="U30">
        <f ca="1">WEEKDAY(Table4[[#This Row],[달력날짜]],2)</f>
        <v>7</v>
      </c>
    </row>
    <row r="31" spans="1:21">
      <c r="F31">
        <f t="shared" si="0"/>
        <v>2014</v>
      </c>
      <c r="G31" s="74">
        <v>41670</v>
      </c>
      <c r="H31" t="s">
        <v>11</v>
      </c>
      <c r="J31"/>
      <c r="K31"/>
      <c r="L31"/>
      <c r="M31"/>
      <c r="N31"/>
      <c r="O31"/>
      <c r="P31" s="74">
        <f t="shared" ca="1" si="1"/>
        <v>46230</v>
      </c>
      <c r="Q31" t="str">
        <f t="array" aca="1" ref="Q31" ca="1">IFERROR(INDEX(rng일정명,SMALL(IF($P31=rng일정,ROW(rng일정)-MIN(ROW(rng일정))+1, ""),COLUMN(A30))),"")</f>
        <v/>
      </c>
      <c r="R31" t="str">
        <f t="array" aca="1" ref="R31" ca="1">IFERROR(INDEX(rng일정색상,SMALL(IF($P31=rng일정,ROW(rng일정)-MIN(ROW(rng일정))+1, ""),COLUMN(A30))),"")</f>
        <v/>
      </c>
      <c r="S31" t="str" cm="1">
        <f t="array" aca="1" ref="S31" ca="1">IFERROR(IF(IFERROR(AND(VLOOKUP(Table4[[#This Row],[요일]],표8[요일번호],1)&gt;0,VLOOKUP(Table4[[#This Row],[요일]],표8[#All],5,0)&lt;=Table4[[#This Row],[달력날짜]],VLOOKUP(Table4[[#This Row],[요일]],표8[#All],6,0)&gt;=Table4[[#This Row],[달력날짜]]),FALSE),VLOOKUP(Table4[[#This Row],[요일]],표8[#All],3,0),INDEX(rng일정명,SMALL(IF($P31=rng일정,ROW(rng일정)-MIN(ROW(rng일정))+1, ""),COLUMN($B$1)))),"")</f>
        <v/>
      </c>
      <c r="T31" t="str" cm="1">
        <f t="array" aca="1" ref="T31" ca="1">IFERROR(IF(IFERROR(AND(VLOOKUP(Table4[[#This Row],[요일]],표8[요일번호],1)&gt;0,VLOOKUP(Table4[[#This Row],[요일]],표8[#All],5,0)&lt;=Table4[[#This Row],[달력날짜]],VLOOKUP(Table4[[#This Row],[요일]],표8[#All],6,0)&gt;=Table4[[#This Row],[달력날짜]]),FALSE),VLOOKUP(Table4[[#This Row],[요일]],표8[#All],4,0),INDEX(rng일정색상,SMALL(IF($P31=rng일정,ROW(rng일정)-MIN(ROW(rng일정))+1, ""),COLUMN($B$1)))),"")</f>
        <v/>
      </c>
      <c r="U31">
        <f ca="1">WEEKDAY(Table4[[#This Row],[달력날짜]],2)</f>
        <v>1</v>
      </c>
    </row>
    <row r="32" spans="1:21">
      <c r="F32">
        <f t="shared" si="0"/>
        <v>2014</v>
      </c>
      <c r="G32" s="74">
        <v>41671</v>
      </c>
      <c r="H32" t="s">
        <v>11</v>
      </c>
      <c r="J32"/>
      <c r="K32"/>
      <c r="L32"/>
      <c r="M32"/>
      <c r="N32"/>
      <c r="O32"/>
      <c r="P32" s="74">
        <f t="shared" ca="1" si="1"/>
        <v>46231</v>
      </c>
      <c r="Q32" t="str">
        <f t="array" aca="1" ref="Q32" ca="1">IFERROR(INDEX(rng일정명,SMALL(IF($P32=rng일정,ROW(rng일정)-MIN(ROW(rng일정))+1, ""),COLUMN(A31))),"")</f>
        <v/>
      </c>
      <c r="R32" t="str">
        <f t="array" aca="1" ref="R32" ca="1">IFERROR(INDEX(rng일정색상,SMALL(IF($P32=rng일정,ROW(rng일정)-MIN(ROW(rng일정))+1, ""),COLUMN(A31))),"")</f>
        <v/>
      </c>
      <c r="S32" t="str" cm="1">
        <f t="array" aca="1" ref="S32" ca="1">IFERROR(IF(IFERROR(AND(VLOOKUP(Table4[[#This Row],[요일]],표8[요일번호],1)&gt;0,VLOOKUP(Table4[[#This Row],[요일]],표8[#All],5,0)&lt;=Table4[[#This Row],[달력날짜]],VLOOKUP(Table4[[#This Row],[요일]],표8[#All],6,0)&gt;=Table4[[#This Row],[달력날짜]]),FALSE),VLOOKUP(Table4[[#This Row],[요일]],표8[#All],3,0),INDEX(rng일정명,SMALL(IF($P32=rng일정,ROW(rng일정)-MIN(ROW(rng일정))+1, ""),COLUMN($B$1)))),"")</f>
        <v/>
      </c>
      <c r="T32" t="str" cm="1">
        <f t="array" aca="1" ref="T32" ca="1">IFERROR(IF(IFERROR(AND(VLOOKUP(Table4[[#This Row],[요일]],표8[요일번호],1)&gt;0,VLOOKUP(Table4[[#This Row],[요일]],표8[#All],5,0)&lt;=Table4[[#This Row],[달력날짜]],VLOOKUP(Table4[[#This Row],[요일]],표8[#All],6,0)&gt;=Table4[[#This Row],[달력날짜]]),FALSE),VLOOKUP(Table4[[#This Row],[요일]],표8[#All],4,0),INDEX(rng일정색상,SMALL(IF($P32=rng일정,ROW(rng일정)-MIN(ROW(rng일정))+1, ""),COLUMN($B$1)))),"")</f>
        <v/>
      </c>
      <c r="U32">
        <f ca="1">WEEKDAY(Table4[[#This Row],[달력날짜]],2)</f>
        <v>2</v>
      </c>
    </row>
    <row r="33" spans="6:21">
      <c r="F33">
        <f t="shared" si="0"/>
        <v>2014</v>
      </c>
      <c r="G33" s="74">
        <v>41765</v>
      </c>
      <c r="H33" t="s">
        <v>10</v>
      </c>
      <c r="J33"/>
      <c r="K33"/>
      <c r="L33"/>
      <c r="M33"/>
      <c r="N33"/>
      <c r="O33"/>
      <c r="P33" s="74">
        <f t="shared" ca="1" si="1"/>
        <v>46232</v>
      </c>
      <c r="Q33" t="str">
        <f t="array" aca="1" ref="Q33" ca="1">IFERROR(INDEX(rng일정명,SMALL(IF($P33=rng일정,ROW(rng일정)-MIN(ROW(rng일정))+1, ""),COLUMN(A32))),"")</f>
        <v/>
      </c>
      <c r="R33" t="str">
        <f t="array" aca="1" ref="R33" ca="1">IFERROR(INDEX(rng일정색상,SMALL(IF($P33=rng일정,ROW(rng일정)-MIN(ROW(rng일정))+1, ""),COLUMN(A32))),"")</f>
        <v/>
      </c>
      <c r="S33" t="str" cm="1">
        <f t="array" aca="1" ref="S33" ca="1">IFERROR(IF(IFERROR(AND(VLOOKUP(Table4[[#This Row],[요일]],표8[요일번호],1)&gt;0,VLOOKUP(Table4[[#This Row],[요일]],표8[#All],5,0)&lt;=Table4[[#This Row],[달력날짜]],VLOOKUP(Table4[[#This Row],[요일]],표8[#All],6,0)&gt;=Table4[[#This Row],[달력날짜]]),FALSE),VLOOKUP(Table4[[#This Row],[요일]],표8[#All],3,0),INDEX(rng일정명,SMALL(IF($P33=rng일정,ROW(rng일정)-MIN(ROW(rng일정))+1, ""),COLUMN($B$1)))),"")</f>
        <v/>
      </c>
      <c r="T33" t="str" cm="1">
        <f t="array" aca="1" ref="T33" ca="1">IFERROR(IF(IFERROR(AND(VLOOKUP(Table4[[#This Row],[요일]],표8[요일번호],1)&gt;0,VLOOKUP(Table4[[#This Row],[요일]],표8[#All],5,0)&lt;=Table4[[#This Row],[달력날짜]],VLOOKUP(Table4[[#This Row],[요일]],표8[#All],6,0)&gt;=Table4[[#This Row],[달력날짜]]),FALSE),VLOOKUP(Table4[[#This Row],[요일]],표8[#All],4,0),INDEX(rng일정색상,SMALL(IF($P33=rng일정,ROW(rng일정)-MIN(ROW(rng일정))+1, ""),COLUMN($B$1)))),"")</f>
        <v/>
      </c>
      <c r="U33">
        <f ca="1">WEEKDAY(Table4[[#This Row],[달력날짜]],2)</f>
        <v>3</v>
      </c>
    </row>
    <row r="34" spans="6:21">
      <c r="F34">
        <f t="shared" si="0"/>
        <v>2014</v>
      </c>
      <c r="G34" s="74">
        <v>41889</v>
      </c>
      <c r="H34" t="s">
        <v>9</v>
      </c>
      <c r="J34"/>
      <c r="K34"/>
      <c r="L34"/>
      <c r="M34"/>
      <c r="N34"/>
      <c r="O34"/>
      <c r="P34" s="74">
        <f t="shared" ca="1" si="1"/>
        <v>46233</v>
      </c>
      <c r="Q34" t="str">
        <f t="array" aca="1" ref="Q34" ca="1">IFERROR(INDEX(rng일정명,SMALL(IF($P34=rng일정,ROW(rng일정)-MIN(ROW(rng일정))+1, ""),COLUMN(A33))),"")</f>
        <v/>
      </c>
      <c r="R34" t="str">
        <f t="array" aca="1" ref="R34" ca="1">IFERROR(INDEX(rng일정색상,SMALL(IF($P34=rng일정,ROW(rng일정)-MIN(ROW(rng일정))+1, ""),COLUMN(A33))),"")</f>
        <v/>
      </c>
      <c r="S34" t="str" cm="1">
        <f t="array" aca="1" ref="S34" ca="1">IFERROR(IF(IFERROR(AND(VLOOKUP(Table4[[#This Row],[요일]],표8[요일번호],1)&gt;0,VLOOKUP(Table4[[#This Row],[요일]],표8[#All],5,0)&lt;=Table4[[#This Row],[달력날짜]],VLOOKUP(Table4[[#This Row],[요일]],표8[#All],6,0)&gt;=Table4[[#This Row],[달력날짜]]),FALSE),VLOOKUP(Table4[[#This Row],[요일]],표8[#All],3,0),INDEX(rng일정명,SMALL(IF($P34=rng일정,ROW(rng일정)-MIN(ROW(rng일정))+1, ""),COLUMN($B$1)))),"")</f>
        <v/>
      </c>
      <c r="T34" t="str" cm="1">
        <f t="array" aca="1" ref="T34" ca="1">IFERROR(IF(IFERROR(AND(VLOOKUP(Table4[[#This Row],[요일]],표8[요일번호],1)&gt;0,VLOOKUP(Table4[[#This Row],[요일]],표8[#All],5,0)&lt;=Table4[[#This Row],[달력날짜]],VLOOKUP(Table4[[#This Row],[요일]],표8[#All],6,0)&gt;=Table4[[#This Row],[달력날짜]]),FALSE),VLOOKUP(Table4[[#This Row],[요일]],표8[#All],4,0),INDEX(rng일정색상,SMALL(IF($P34=rng일정,ROW(rng일정)-MIN(ROW(rng일정))+1, ""),COLUMN($B$1)))),"")</f>
        <v/>
      </c>
      <c r="U34">
        <f ca="1">WEEKDAY(Table4[[#This Row],[달력날짜]],2)</f>
        <v>4</v>
      </c>
    </row>
    <row r="35" spans="6:21">
      <c r="F35">
        <f t="shared" si="0"/>
        <v>2014</v>
      </c>
      <c r="G35" s="74">
        <v>41890</v>
      </c>
      <c r="H35" t="s">
        <v>9</v>
      </c>
      <c r="J35"/>
      <c r="K35"/>
      <c r="L35"/>
      <c r="M35"/>
      <c r="N35"/>
      <c r="O35"/>
      <c r="P35" s="74">
        <f t="shared" ca="1" si="1"/>
        <v>46234</v>
      </c>
      <c r="Q35" t="str">
        <f t="array" aca="1" ref="Q35" ca="1">IFERROR(INDEX(rng일정명,SMALL(IF($P35=rng일정,ROW(rng일정)-MIN(ROW(rng일정))+1, ""),COLUMN(A34))),"")</f>
        <v>📝 아이디어 미팅</v>
      </c>
      <c r="R35" t="str">
        <f t="array" aca="1" ref="R35" ca="1">IFERROR(INDEX(rng일정색상,SMALL(IF($P35=rng일정,ROW(rng일정)-MIN(ROW(rng일정))+1, ""),COLUMN(A34))),"")</f>
        <v>초록</v>
      </c>
      <c r="S35" t="str" cm="1">
        <f t="array" aca="1" ref="S35" ca="1">IFERROR(IF(IFERROR(AND(VLOOKUP(Table4[[#This Row],[요일]],표8[요일번호],1)&gt;0,VLOOKUP(Table4[[#This Row],[요일]],표8[#All],5,0)&lt;=Table4[[#This Row],[달력날짜]],VLOOKUP(Table4[[#This Row],[요일]],표8[#All],6,0)&gt;=Table4[[#This Row],[달력날짜]]),FALSE),VLOOKUP(Table4[[#This Row],[요일]],표8[#All],3,0),INDEX(rng일정명,SMALL(IF($P35=rng일정,ROW(rng일정)-MIN(ROW(rng일정))+1, ""),COLUMN($B$1)))),"")</f>
        <v/>
      </c>
      <c r="T35" t="str" cm="1">
        <f t="array" aca="1" ref="T35" ca="1">IFERROR(IF(IFERROR(AND(VLOOKUP(Table4[[#This Row],[요일]],표8[요일번호],1)&gt;0,VLOOKUP(Table4[[#This Row],[요일]],표8[#All],5,0)&lt;=Table4[[#This Row],[달력날짜]],VLOOKUP(Table4[[#This Row],[요일]],표8[#All],6,0)&gt;=Table4[[#This Row],[달력날짜]]),FALSE),VLOOKUP(Table4[[#This Row],[요일]],표8[#All],4,0),INDEX(rng일정색상,SMALL(IF($P35=rng일정,ROW(rng일정)-MIN(ROW(rng일정))+1, ""),COLUMN($B$1)))),"")</f>
        <v/>
      </c>
      <c r="U35">
        <f ca="1">WEEKDAY(Table4[[#This Row],[달력날짜]],2)</f>
        <v>5</v>
      </c>
    </row>
    <row r="36" spans="6:21">
      <c r="F36">
        <f t="shared" si="0"/>
        <v>2014</v>
      </c>
      <c r="G36" s="74">
        <v>41891</v>
      </c>
      <c r="H36" t="s">
        <v>9</v>
      </c>
      <c r="J36"/>
      <c r="K36"/>
      <c r="L36"/>
      <c r="M36"/>
      <c r="N36"/>
      <c r="O36"/>
      <c r="P36" s="74">
        <f t="shared" ca="1" si="1"/>
        <v>46235</v>
      </c>
      <c r="Q36" t="str">
        <f t="array" aca="1" ref="Q36" ca="1">IFERROR(INDEX(rng일정명,SMALL(IF($P36=rng일정,ROW(rng일정)-MIN(ROW(rng일정))+1, ""),COLUMN(A35))),"")</f>
        <v/>
      </c>
      <c r="R36" t="str">
        <f t="array" aca="1" ref="R36" ca="1">IFERROR(INDEX(rng일정색상,SMALL(IF($P36=rng일정,ROW(rng일정)-MIN(ROW(rng일정))+1, ""),COLUMN(A35))),"")</f>
        <v/>
      </c>
      <c r="S36" t="str" cm="1">
        <f t="array" aca="1" ref="S36" ca="1">IFERROR(IF(IFERROR(AND(VLOOKUP(Table4[[#This Row],[요일]],표8[요일번호],1)&gt;0,VLOOKUP(Table4[[#This Row],[요일]],표8[#All],5,0)&lt;=Table4[[#This Row],[달력날짜]],VLOOKUP(Table4[[#This Row],[요일]],표8[#All],6,0)&gt;=Table4[[#This Row],[달력날짜]]),FALSE),VLOOKUP(Table4[[#This Row],[요일]],표8[#All],3,0),INDEX(rng일정명,SMALL(IF($P36=rng일정,ROW(rng일정)-MIN(ROW(rng일정))+1, ""),COLUMN($B$1)))),"")</f>
        <v/>
      </c>
      <c r="T36" t="str" cm="1">
        <f t="array" aca="1" ref="T36" ca="1">IFERROR(IF(IFERROR(AND(VLOOKUP(Table4[[#This Row],[요일]],표8[요일번호],1)&gt;0,VLOOKUP(Table4[[#This Row],[요일]],표8[#All],5,0)&lt;=Table4[[#This Row],[달력날짜]],VLOOKUP(Table4[[#This Row],[요일]],표8[#All],6,0)&gt;=Table4[[#This Row],[달력날짜]]),FALSE),VLOOKUP(Table4[[#This Row],[요일]],표8[#All],4,0),INDEX(rng일정색상,SMALL(IF($P36=rng일정,ROW(rng일정)-MIN(ROW(rng일정))+1, ""),COLUMN($B$1)))),"")</f>
        <v/>
      </c>
      <c r="U36">
        <f ca="1">WEEKDAY(Table4[[#This Row],[달력날짜]],2)</f>
        <v>6</v>
      </c>
    </row>
    <row r="37" spans="6:21">
      <c r="F37">
        <f t="shared" si="0"/>
        <v>2015</v>
      </c>
      <c r="G37" s="74">
        <v>42053</v>
      </c>
      <c r="H37" t="s">
        <v>11</v>
      </c>
      <c r="J37"/>
      <c r="K37"/>
      <c r="L37"/>
      <c r="M37"/>
      <c r="N37"/>
      <c r="O37"/>
      <c r="P37" s="74">
        <f t="shared" ca="1" si="1"/>
        <v>46236</v>
      </c>
      <c r="Q37" t="str">
        <f t="array" aca="1" ref="Q37" ca="1">IFERROR(INDEX(rng일정명,SMALL(IF($P37=rng일정,ROW(rng일정)-MIN(ROW(rng일정))+1, ""),COLUMN(A36))),"")</f>
        <v/>
      </c>
      <c r="R37" t="str">
        <f t="array" aca="1" ref="R37" ca="1">IFERROR(INDEX(rng일정색상,SMALL(IF($P37=rng일정,ROW(rng일정)-MIN(ROW(rng일정))+1, ""),COLUMN(A36))),"")</f>
        <v/>
      </c>
      <c r="S37" t="str" cm="1">
        <f t="array" aca="1" ref="S37" ca="1">IFERROR(IF(IFERROR(AND(VLOOKUP(Table4[[#This Row],[요일]],표8[요일번호],1)&gt;0,VLOOKUP(Table4[[#This Row],[요일]],표8[#All],5,0)&lt;=Table4[[#This Row],[달력날짜]],VLOOKUP(Table4[[#This Row],[요일]],표8[#All],6,0)&gt;=Table4[[#This Row],[달력날짜]]),FALSE),VLOOKUP(Table4[[#This Row],[요일]],표8[#All],3,0),INDEX(rng일정명,SMALL(IF($P37=rng일정,ROW(rng일정)-MIN(ROW(rng일정))+1, ""),COLUMN($B$1)))),"")</f>
        <v/>
      </c>
      <c r="T37" t="str" cm="1">
        <f t="array" aca="1" ref="T37" ca="1">IFERROR(IF(IFERROR(AND(VLOOKUP(Table4[[#This Row],[요일]],표8[요일번호],1)&gt;0,VLOOKUP(Table4[[#This Row],[요일]],표8[#All],5,0)&lt;=Table4[[#This Row],[달력날짜]],VLOOKUP(Table4[[#This Row],[요일]],표8[#All],6,0)&gt;=Table4[[#This Row],[달력날짜]]),FALSE),VLOOKUP(Table4[[#This Row],[요일]],표8[#All],4,0),INDEX(rng일정색상,SMALL(IF($P37=rng일정,ROW(rng일정)-MIN(ROW(rng일정))+1, ""),COLUMN($B$1)))),"")</f>
        <v/>
      </c>
      <c r="U37">
        <f ca="1">WEEKDAY(Table4[[#This Row],[달력날짜]],2)</f>
        <v>7</v>
      </c>
    </row>
    <row r="38" spans="6:21">
      <c r="F38">
        <f t="shared" si="0"/>
        <v>2015</v>
      </c>
      <c r="G38" s="74">
        <v>42054</v>
      </c>
      <c r="H38" t="s">
        <v>11</v>
      </c>
      <c r="J38"/>
      <c r="K38"/>
      <c r="L38"/>
      <c r="M38"/>
      <c r="N38"/>
      <c r="O38"/>
      <c r="P38" s="74">
        <f t="shared" ca="1" si="1"/>
        <v>46237</v>
      </c>
      <c r="Q38" t="str">
        <f t="array" aca="1" ref="Q38" ca="1">IFERROR(INDEX(rng일정명,SMALL(IF($P38=rng일정,ROW(rng일정)-MIN(ROW(rng일정))+1, ""),COLUMN(A37))),"")</f>
        <v/>
      </c>
      <c r="R38" t="str">
        <f t="array" aca="1" ref="R38" ca="1">IFERROR(INDEX(rng일정색상,SMALL(IF($P38=rng일정,ROW(rng일정)-MIN(ROW(rng일정))+1, ""),COLUMN(A37))),"")</f>
        <v/>
      </c>
      <c r="S38" t="str" cm="1">
        <f t="array" aca="1" ref="S38" ca="1">IFERROR(IF(IFERROR(AND(VLOOKUP(Table4[[#This Row],[요일]],표8[요일번호],1)&gt;0,VLOOKUP(Table4[[#This Row],[요일]],표8[#All],5,0)&lt;=Table4[[#This Row],[달력날짜]],VLOOKUP(Table4[[#This Row],[요일]],표8[#All],6,0)&gt;=Table4[[#This Row],[달력날짜]]),FALSE),VLOOKUP(Table4[[#This Row],[요일]],표8[#All],3,0),INDEX(rng일정명,SMALL(IF($P38=rng일정,ROW(rng일정)-MIN(ROW(rng일정))+1, ""),COLUMN($B$1)))),"")</f>
        <v/>
      </c>
      <c r="T38" t="str" cm="1">
        <f t="array" aca="1" ref="T38" ca="1">IFERROR(IF(IFERROR(AND(VLOOKUP(Table4[[#This Row],[요일]],표8[요일번호],1)&gt;0,VLOOKUP(Table4[[#This Row],[요일]],표8[#All],5,0)&lt;=Table4[[#This Row],[달력날짜]],VLOOKUP(Table4[[#This Row],[요일]],표8[#All],6,0)&gt;=Table4[[#This Row],[달력날짜]]),FALSE),VLOOKUP(Table4[[#This Row],[요일]],표8[#All],4,0),INDEX(rng일정색상,SMALL(IF($P38=rng일정,ROW(rng일정)-MIN(ROW(rng일정))+1, ""),COLUMN($B$1)))),"")</f>
        <v/>
      </c>
      <c r="U38">
        <f ca="1">WEEKDAY(Table4[[#This Row],[달력날짜]],2)</f>
        <v>1</v>
      </c>
    </row>
    <row r="39" spans="6:21">
      <c r="F39">
        <f t="shared" si="0"/>
        <v>2015</v>
      </c>
      <c r="G39" s="74">
        <v>42055</v>
      </c>
      <c r="H39" t="s">
        <v>11</v>
      </c>
      <c r="J39"/>
      <c r="K39"/>
      <c r="L39"/>
      <c r="M39"/>
      <c r="N39"/>
      <c r="O39"/>
      <c r="P39" s="74">
        <f t="shared" ca="1" si="1"/>
        <v>46238</v>
      </c>
      <c r="Q39" t="str">
        <f t="array" aca="1" ref="Q39" ca="1">IFERROR(INDEX(rng일정명,SMALL(IF($P39=rng일정,ROW(rng일정)-MIN(ROW(rng일정))+1, ""),COLUMN(A38))),"")</f>
        <v/>
      </c>
      <c r="R39" t="str">
        <f t="array" aca="1" ref="R39" ca="1">IFERROR(INDEX(rng일정색상,SMALL(IF($P39=rng일정,ROW(rng일정)-MIN(ROW(rng일정))+1, ""),COLUMN(A38))),"")</f>
        <v/>
      </c>
      <c r="S39" t="str" cm="1">
        <f t="array" aca="1" ref="S39" ca="1">IFERROR(IF(IFERROR(AND(VLOOKUP(Table4[[#This Row],[요일]],표8[요일번호],1)&gt;0,VLOOKUP(Table4[[#This Row],[요일]],표8[#All],5,0)&lt;=Table4[[#This Row],[달력날짜]],VLOOKUP(Table4[[#This Row],[요일]],표8[#All],6,0)&gt;=Table4[[#This Row],[달력날짜]]),FALSE),VLOOKUP(Table4[[#This Row],[요일]],표8[#All],3,0),INDEX(rng일정명,SMALL(IF($P39=rng일정,ROW(rng일정)-MIN(ROW(rng일정))+1, ""),COLUMN($B$1)))),"")</f>
        <v/>
      </c>
      <c r="T39" t="str" cm="1">
        <f t="array" aca="1" ref="T39" ca="1">IFERROR(IF(IFERROR(AND(VLOOKUP(Table4[[#This Row],[요일]],표8[요일번호],1)&gt;0,VLOOKUP(Table4[[#This Row],[요일]],표8[#All],5,0)&lt;=Table4[[#This Row],[달력날짜]],VLOOKUP(Table4[[#This Row],[요일]],표8[#All],6,0)&gt;=Table4[[#This Row],[달력날짜]]),FALSE),VLOOKUP(Table4[[#This Row],[요일]],표8[#All],4,0),INDEX(rng일정색상,SMALL(IF($P39=rng일정,ROW(rng일정)-MIN(ROW(rng일정))+1, ""),COLUMN($B$1)))),"")</f>
        <v/>
      </c>
      <c r="U39">
        <f ca="1">WEEKDAY(Table4[[#This Row],[달력날짜]],2)</f>
        <v>2</v>
      </c>
    </row>
    <row r="40" spans="6:21">
      <c r="F40">
        <f t="shared" si="0"/>
        <v>2015</v>
      </c>
      <c r="G40" s="74">
        <v>42149</v>
      </c>
      <c r="H40" t="s">
        <v>10</v>
      </c>
      <c r="J40"/>
      <c r="K40"/>
      <c r="L40"/>
      <c r="M40"/>
      <c r="N40"/>
      <c r="O40"/>
      <c r="P40" s="74">
        <f t="shared" ca="1" si="1"/>
        <v>46239</v>
      </c>
      <c r="Q40" t="str">
        <f t="array" aca="1" ref="Q40" ca="1">IFERROR(INDEX(rng일정명,SMALL(IF($P40=rng일정,ROW(rng일정)-MIN(ROW(rng일정))+1, ""),COLUMN(A39))),"")</f>
        <v/>
      </c>
      <c r="R40" t="str">
        <f t="array" aca="1" ref="R40" ca="1">IFERROR(INDEX(rng일정색상,SMALL(IF($P40=rng일정,ROW(rng일정)-MIN(ROW(rng일정))+1, ""),COLUMN(A39))),"")</f>
        <v/>
      </c>
      <c r="S40" t="str" cm="1">
        <f t="array" aca="1" ref="S40" ca="1">IFERROR(IF(IFERROR(AND(VLOOKUP(Table4[[#This Row],[요일]],표8[요일번호],1)&gt;0,VLOOKUP(Table4[[#This Row],[요일]],표8[#All],5,0)&lt;=Table4[[#This Row],[달력날짜]],VLOOKUP(Table4[[#This Row],[요일]],표8[#All],6,0)&gt;=Table4[[#This Row],[달력날짜]]),FALSE),VLOOKUP(Table4[[#This Row],[요일]],표8[#All],3,0),INDEX(rng일정명,SMALL(IF($P40=rng일정,ROW(rng일정)-MIN(ROW(rng일정))+1, ""),COLUMN($B$1)))),"")</f>
        <v/>
      </c>
      <c r="T40" t="str" cm="1">
        <f t="array" aca="1" ref="T40" ca="1">IFERROR(IF(IFERROR(AND(VLOOKUP(Table4[[#This Row],[요일]],표8[요일번호],1)&gt;0,VLOOKUP(Table4[[#This Row],[요일]],표8[#All],5,0)&lt;=Table4[[#This Row],[달력날짜]],VLOOKUP(Table4[[#This Row],[요일]],표8[#All],6,0)&gt;=Table4[[#This Row],[달력날짜]]),FALSE),VLOOKUP(Table4[[#This Row],[요일]],표8[#All],4,0),INDEX(rng일정색상,SMALL(IF($P40=rng일정,ROW(rng일정)-MIN(ROW(rng일정))+1, ""),COLUMN($B$1)))),"")</f>
        <v/>
      </c>
      <c r="U40">
        <f ca="1">WEEKDAY(Table4[[#This Row],[달력날짜]],2)</f>
        <v>3</v>
      </c>
    </row>
    <row r="41" spans="6:21">
      <c r="F41">
        <f t="shared" si="0"/>
        <v>2015</v>
      </c>
      <c r="G41" s="74">
        <v>42273</v>
      </c>
      <c r="H41" t="s">
        <v>9</v>
      </c>
      <c r="J41"/>
      <c r="K41"/>
      <c r="L41"/>
      <c r="M41"/>
      <c r="N41"/>
      <c r="O41"/>
      <c r="P41" s="74">
        <f t="shared" ca="1" si="1"/>
        <v>46240</v>
      </c>
      <c r="Q41" t="str">
        <f t="array" aca="1" ref="Q41" ca="1">IFERROR(INDEX(rng일정명,SMALL(IF($P41=rng일정,ROW(rng일정)-MIN(ROW(rng일정))+1, ""),COLUMN(A40))),"")</f>
        <v>⏰ 신종코로나 긴급회의</v>
      </c>
      <c r="R41" t="str">
        <f t="array" aca="1" ref="R41" ca="1">IFERROR(INDEX(rng일정색상,SMALL(IF($P41=rng일정,ROW(rng일정)-MIN(ROW(rng일정))+1, ""),COLUMN(A40))),"")</f>
        <v>초록</v>
      </c>
      <c r="S41" t="str" cm="1">
        <f t="array" aca="1" ref="S41" ca="1">IFERROR(IF(IFERROR(AND(VLOOKUP(Table4[[#This Row],[요일]],표8[요일번호],1)&gt;0,VLOOKUP(Table4[[#This Row],[요일]],표8[#All],5,0)&lt;=Table4[[#This Row],[달력날짜]],VLOOKUP(Table4[[#This Row],[요일]],표8[#All],6,0)&gt;=Table4[[#This Row],[달력날짜]]),FALSE),VLOOKUP(Table4[[#This Row],[요일]],표8[#All],3,0),INDEX(rng일정명,SMALL(IF($P41=rng일정,ROW(rng일정)-MIN(ROW(rng일정))+1, ""),COLUMN($B$1)))),"")</f>
        <v/>
      </c>
      <c r="T41" t="str" cm="1">
        <f t="array" aca="1" ref="T41" ca="1">IFERROR(IF(IFERROR(AND(VLOOKUP(Table4[[#This Row],[요일]],표8[요일번호],1)&gt;0,VLOOKUP(Table4[[#This Row],[요일]],표8[#All],5,0)&lt;=Table4[[#This Row],[달력날짜]],VLOOKUP(Table4[[#This Row],[요일]],표8[#All],6,0)&gt;=Table4[[#This Row],[달력날짜]]),FALSE),VLOOKUP(Table4[[#This Row],[요일]],표8[#All],4,0),INDEX(rng일정색상,SMALL(IF($P41=rng일정,ROW(rng일정)-MIN(ROW(rng일정))+1, ""),COLUMN($B$1)))),"")</f>
        <v/>
      </c>
      <c r="U41">
        <f ca="1">WEEKDAY(Table4[[#This Row],[달력날짜]],2)</f>
        <v>4</v>
      </c>
    </row>
    <row r="42" spans="6:21">
      <c r="F42">
        <f t="shared" si="0"/>
        <v>2015</v>
      </c>
      <c r="G42" s="74">
        <v>42274</v>
      </c>
      <c r="H42" t="s">
        <v>9</v>
      </c>
      <c r="J42"/>
      <c r="K42"/>
      <c r="L42"/>
      <c r="M42"/>
      <c r="N42"/>
      <c r="O42"/>
      <c r="P42" s="74">
        <f t="shared" ca="1" si="1"/>
        <v>46241</v>
      </c>
      <c r="Q42" t="str">
        <f t="array" aca="1" ref="Q42" ca="1">IFERROR(INDEX(rng일정명,SMALL(IF($P42=rng일정,ROW(rng일정)-MIN(ROW(rng일정))+1, ""),COLUMN(A41))),"")</f>
        <v/>
      </c>
      <c r="R42" t="str">
        <f t="array" aca="1" ref="R42" ca="1">IFERROR(INDEX(rng일정색상,SMALL(IF($P42=rng일정,ROW(rng일정)-MIN(ROW(rng일정))+1, ""),COLUMN(A41))),"")</f>
        <v/>
      </c>
      <c r="S42" t="str" cm="1">
        <f t="array" aca="1" ref="S42" ca="1">IFERROR(IF(IFERROR(AND(VLOOKUP(Table4[[#This Row],[요일]],표8[요일번호],1)&gt;0,VLOOKUP(Table4[[#This Row],[요일]],표8[#All],5,0)&lt;=Table4[[#This Row],[달력날짜]],VLOOKUP(Table4[[#This Row],[요일]],표8[#All],6,0)&gt;=Table4[[#This Row],[달력날짜]]),FALSE),VLOOKUP(Table4[[#This Row],[요일]],표8[#All],3,0),INDEX(rng일정명,SMALL(IF($P42=rng일정,ROW(rng일정)-MIN(ROW(rng일정))+1, ""),COLUMN($B$1)))),"")</f>
        <v/>
      </c>
      <c r="T42" t="str" cm="1">
        <f t="array" aca="1" ref="T42" ca="1">IFERROR(IF(IFERROR(AND(VLOOKUP(Table4[[#This Row],[요일]],표8[요일번호],1)&gt;0,VLOOKUP(Table4[[#This Row],[요일]],표8[#All],5,0)&lt;=Table4[[#This Row],[달력날짜]],VLOOKUP(Table4[[#This Row],[요일]],표8[#All],6,0)&gt;=Table4[[#This Row],[달력날짜]]),FALSE),VLOOKUP(Table4[[#This Row],[요일]],표8[#All],4,0),INDEX(rng일정색상,SMALL(IF($P42=rng일정,ROW(rng일정)-MIN(ROW(rng일정))+1, ""),COLUMN($B$1)))),"")</f>
        <v/>
      </c>
      <c r="U42">
        <f ca="1">WEEKDAY(Table4[[#This Row],[달력날짜]],2)</f>
        <v>5</v>
      </c>
    </row>
    <row r="43" spans="6:21">
      <c r="F43">
        <f t="shared" si="0"/>
        <v>2015</v>
      </c>
      <c r="G43" s="74">
        <v>42275</v>
      </c>
      <c r="H43" t="s">
        <v>9</v>
      </c>
      <c r="J43"/>
      <c r="K43"/>
      <c r="L43"/>
      <c r="M43"/>
      <c r="N43"/>
      <c r="O43"/>
      <c r="P43" s="74">
        <f t="shared" ca="1" si="1"/>
        <v>46242</v>
      </c>
      <c r="Q43" t="str">
        <f t="array" aca="1" ref="Q43" ca="1">IFERROR(INDEX(rng일정명,SMALL(IF($P43=rng일정,ROW(rng일정)-MIN(ROW(rng일정))+1, ""),COLUMN(A42))),"")</f>
        <v/>
      </c>
      <c r="R43" t="str">
        <f t="array" aca="1" ref="R43" ca="1">IFERROR(INDEX(rng일정색상,SMALL(IF($P43=rng일정,ROW(rng일정)-MIN(ROW(rng일정))+1, ""),COLUMN(A42))),"")</f>
        <v/>
      </c>
      <c r="S43" t="str" cm="1">
        <f t="array" aca="1" ref="S43" ca="1">IFERROR(IF(IFERROR(AND(VLOOKUP(Table4[[#This Row],[요일]],표8[요일번호],1)&gt;0,VLOOKUP(Table4[[#This Row],[요일]],표8[#All],5,0)&lt;=Table4[[#This Row],[달력날짜]],VLOOKUP(Table4[[#This Row],[요일]],표8[#All],6,0)&gt;=Table4[[#This Row],[달력날짜]]),FALSE),VLOOKUP(Table4[[#This Row],[요일]],표8[#All],3,0),INDEX(rng일정명,SMALL(IF($P43=rng일정,ROW(rng일정)-MIN(ROW(rng일정))+1, ""),COLUMN($B$1)))),"")</f>
        <v/>
      </c>
      <c r="T43" t="str" cm="1">
        <f t="array" aca="1" ref="T43" ca="1">IFERROR(IF(IFERROR(AND(VLOOKUP(Table4[[#This Row],[요일]],표8[요일번호],1)&gt;0,VLOOKUP(Table4[[#This Row],[요일]],표8[#All],5,0)&lt;=Table4[[#This Row],[달력날짜]],VLOOKUP(Table4[[#This Row],[요일]],표8[#All],6,0)&gt;=Table4[[#This Row],[달력날짜]]),FALSE),VLOOKUP(Table4[[#This Row],[요일]],표8[#All],4,0),INDEX(rng일정색상,SMALL(IF($P43=rng일정,ROW(rng일정)-MIN(ROW(rng일정))+1, ""),COLUMN($B$1)))),"")</f>
        <v/>
      </c>
      <c r="U43">
        <f ca="1">WEEKDAY(Table4[[#This Row],[달력날짜]],2)</f>
        <v>6</v>
      </c>
    </row>
    <row r="44" spans="6:21">
      <c r="F44">
        <f t="shared" si="0"/>
        <v>2016</v>
      </c>
      <c r="G44" s="74">
        <v>42408</v>
      </c>
      <c r="H44" t="s">
        <v>11</v>
      </c>
      <c r="J44"/>
      <c r="K44"/>
      <c r="L44"/>
      <c r="M44"/>
      <c r="N44"/>
      <c r="O44"/>
    </row>
    <row r="45" spans="6:21">
      <c r="F45">
        <f t="shared" si="0"/>
        <v>2016</v>
      </c>
      <c r="G45" s="74">
        <v>42409</v>
      </c>
      <c r="H45" t="s">
        <v>11</v>
      </c>
      <c r="J45"/>
      <c r="K45"/>
      <c r="L45"/>
      <c r="M45"/>
      <c r="N45"/>
      <c r="O45"/>
    </row>
    <row r="46" spans="6:21">
      <c r="F46">
        <f t="shared" si="0"/>
        <v>2016</v>
      </c>
      <c r="G46" s="74">
        <v>42410</v>
      </c>
      <c r="H46" t="s">
        <v>11</v>
      </c>
      <c r="J46"/>
      <c r="K46"/>
      <c r="L46"/>
      <c r="M46"/>
      <c r="N46"/>
      <c r="O46"/>
    </row>
    <row r="47" spans="6:21">
      <c r="F47">
        <f t="shared" si="0"/>
        <v>2016</v>
      </c>
      <c r="G47" s="74">
        <v>42504</v>
      </c>
      <c r="H47" t="s">
        <v>10</v>
      </c>
      <c r="J47"/>
      <c r="K47"/>
      <c r="L47"/>
      <c r="M47"/>
      <c r="N47"/>
      <c r="O47"/>
    </row>
    <row r="48" spans="6:21">
      <c r="F48">
        <f t="shared" si="0"/>
        <v>2016</v>
      </c>
      <c r="G48" s="74">
        <v>42627</v>
      </c>
      <c r="H48" t="s">
        <v>9</v>
      </c>
      <c r="J48"/>
      <c r="K48"/>
      <c r="L48"/>
      <c r="M48"/>
      <c r="N48"/>
      <c r="O48"/>
    </row>
    <row r="49" spans="6:15">
      <c r="F49">
        <f t="shared" si="0"/>
        <v>2016</v>
      </c>
      <c r="G49" s="74">
        <v>42628</v>
      </c>
      <c r="H49" t="s">
        <v>9</v>
      </c>
      <c r="J49"/>
      <c r="K49"/>
      <c r="L49"/>
      <c r="M49"/>
      <c r="N49"/>
      <c r="O49"/>
    </row>
    <row r="50" spans="6:15">
      <c r="F50">
        <f t="shared" si="0"/>
        <v>2016</v>
      </c>
      <c r="G50" s="74">
        <v>42629</v>
      </c>
      <c r="H50" t="s">
        <v>9</v>
      </c>
      <c r="J50"/>
      <c r="K50"/>
      <c r="L50"/>
      <c r="M50"/>
      <c r="N50"/>
      <c r="O50"/>
    </row>
    <row r="51" spans="6:15">
      <c r="F51">
        <f t="shared" si="0"/>
        <v>2017</v>
      </c>
      <c r="G51" s="74">
        <v>42762</v>
      </c>
      <c r="H51" t="s">
        <v>11</v>
      </c>
      <c r="J51"/>
      <c r="K51"/>
      <c r="L51"/>
      <c r="M51"/>
      <c r="N51"/>
      <c r="O51"/>
    </row>
    <row r="52" spans="6:15">
      <c r="F52">
        <f t="shared" si="0"/>
        <v>2017</v>
      </c>
      <c r="G52" s="74">
        <v>42763</v>
      </c>
      <c r="H52" t="s">
        <v>11</v>
      </c>
      <c r="J52"/>
      <c r="K52"/>
      <c r="L52"/>
      <c r="M52"/>
      <c r="N52"/>
      <c r="O52"/>
    </row>
    <row r="53" spans="6:15">
      <c r="F53">
        <f t="shared" si="0"/>
        <v>2017</v>
      </c>
      <c r="G53" s="74">
        <v>42764</v>
      </c>
      <c r="H53" t="s">
        <v>11</v>
      </c>
      <c r="J53"/>
      <c r="K53"/>
      <c r="L53"/>
      <c r="M53"/>
      <c r="N53"/>
      <c r="O53"/>
    </row>
    <row r="54" spans="6:15">
      <c r="F54">
        <f t="shared" si="0"/>
        <v>2017</v>
      </c>
      <c r="G54" s="74">
        <v>42858</v>
      </c>
      <c r="H54" t="s">
        <v>10</v>
      </c>
      <c r="J54"/>
      <c r="K54"/>
      <c r="L54"/>
      <c r="M54"/>
      <c r="N54"/>
      <c r="O54"/>
    </row>
    <row r="55" spans="6:15">
      <c r="F55">
        <f t="shared" si="0"/>
        <v>2017</v>
      </c>
      <c r="G55" s="74">
        <v>43011</v>
      </c>
      <c r="H55" t="s">
        <v>12</v>
      </c>
      <c r="J55"/>
      <c r="K55"/>
      <c r="L55"/>
      <c r="M55"/>
      <c r="N55"/>
      <c r="O55"/>
    </row>
    <row r="56" spans="6:15">
      <c r="F56">
        <f t="shared" si="0"/>
        <v>2017</v>
      </c>
      <c r="G56" s="74">
        <v>43012</v>
      </c>
      <c r="H56" t="s">
        <v>9</v>
      </c>
      <c r="J56"/>
      <c r="K56"/>
      <c r="L56"/>
      <c r="M56"/>
      <c r="N56"/>
      <c r="O56"/>
    </row>
    <row r="57" spans="6:15">
      <c r="F57">
        <f t="shared" si="0"/>
        <v>2017</v>
      </c>
      <c r="G57" s="74">
        <v>43013</v>
      </c>
      <c r="H57" t="s">
        <v>9</v>
      </c>
      <c r="J57"/>
      <c r="K57"/>
      <c r="L57"/>
      <c r="M57"/>
      <c r="N57"/>
      <c r="O57"/>
    </row>
    <row r="58" spans="6:15">
      <c r="F58">
        <f t="shared" si="0"/>
        <v>2018</v>
      </c>
      <c r="G58" s="74">
        <v>43146</v>
      </c>
      <c r="H58" t="s">
        <v>11</v>
      </c>
      <c r="J58"/>
      <c r="K58"/>
      <c r="L58"/>
      <c r="M58"/>
      <c r="N58"/>
      <c r="O58"/>
    </row>
    <row r="59" spans="6:15">
      <c r="F59">
        <f t="shared" si="0"/>
        <v>2018</v>
      </c>
      <c r="G59" s="74">
        <v>43147</v>
      </c>
      <c r="H59" t="s">
        <v>11</v>
      </c>
      <c r="J59"/>
      <c r="K59"/>
      <c r="L59"/>
      <c r="M59"/>
      <c r="N59"/>
      <c r="O59"/>
    </row>
    <row r="60" spans="6:15">
      <c r="F60">
        <f t="shared" si="0"/>
        <v>2018</v>
      </c>
      <c r="G60" s="74">
        <v>43148</v>
      </c>
      <c r="H60" t="s">
        <v>11</v>
      </c>
      <c r="J60"/>
      <c r="K60"/>
      <c r="L60"/>
      <c r="M60"/>
      <c r="N60"/>
      <c r="O60"/>
    </row>
    <row r="61" spans="6:15">
      <c r="F61">
        <f t="shared" si="0"/>
        <v>2018</v>
      </c>
      <c r="G61" s="74">
        <v>43242</v>
      </c>
      <c r="H61" t="s">
        <v>10</v>
      </c>
      <c r="J61"/>
      <c r="K61"/>
      <c r="L61"/>
      <c r="M61"/>
      <c r="N61"/>
      <c r="O61"/>
    </row>
    <row r="62" spans="6:15">
      <c r="F62">
        <f t="shared" si="0"/>
        <v>2018</v>
      </c>
      <c r="G62" s="74">
        <v>43366</v>
      </c>
      <c r="H62" t="s">
        <v>9</v>
      </c>
      <c r="J62"/>
      <c r="K62"/>
      <c r="L62"/>
      <c r="M62"/>
      <c r="N62"/>
      <c r="O62"/>
    </row>
    <row r="63" spans="6:15">
      <c r="F63">
        <f t="shared" si="0"/>
        <v>2018</v>
      </c>
      <c r="G63" s="74">
        <v>43367</v>
      </c>
      <c r="H63" t="s">
        <v>9</v>
      </c>
      <c r="J63"/>
      <c r="K63"/>
      <c r="L63"/>
      <c r="M63"/>
      <c r="N63"/>
      <c r="O63"/>
    </row>
    <row r="64" spans="6:15">
      <c r="F64">
        <f t="shared" si="0"/>
        <v>2018</v>
      </c>
      <c r="G64" s="74">
        <v>43368</v>
      </c>
      <c r="H64" t="s">
        <v>9</v>
      </c>
      <c r="J64"/>
      <c r="K64"/>
      <c r="L64"/>
      <c r="M64"/>
      <c r="N64"/>
      <c r="O64"/>
    </row>
    <row r="65" spans="6:15">
      <c r="F65">
        <f t="shared" si="0"/>
        <v>2019</v>
      </c>
      <c r="G65" s="74">
        <v>43500</v>
      </c>
      <c r="H65" t="s">
        <v>11</v>
      </c>
      <c r="J65"/>
      <c r="K65"/>
      <c r="L65"/>
      <c r="M65"/>
      <c r="N65"/>
      <c r="O65"/>
    </row>
    <row r="66" spans="6:15">
      <c r="F66">
        <f t="shared" ref="F66:F130" si="3">YEAR(G66)</f>
        <v>2019</v>
      </c>
      <c r="G66" s="74">
        <v>43501</v>
      </c>
      <c r="H66" t="s">
        <v>11</v>
      </c>
      <c r="J66"/>
      <c r="K66"/>
      <c r="L66"/>
      <c r="M66"/>
      <c r="N66"/>
      <c r="O66"/>
    </row>
    <row r="67" spans="6:15">
      <c r="F67">
        <f t="shared" si="3"/>
        <v>2019</v>
      </c>
      <c r="G67" s="74">
        <v>43502</v>
      </c>
      <c r="H67" t="s">
        <v>11</v>
      </c>
      <c r="J67"/>
      <c r="K67"/>
      <c r="L67"/>
      <c r="M67"/>
      <c r="N67"/>
      <c r="O67"/>
    </row>
    <row r="68" spans="6:15">
      <c r="F68">
        <f t="shared" si="3"/>
        <v>2019</v>
      </c>
      <c r="G68" s="74">
        <v>43597</v>
      </c>
      <c r="H68" t="s">
        <v>10</v>
      </c>
      <c r="J68"/>
      <c r="K68"/>
      <c r="L68"/>
      <c r="M68"/>
      <c r="N68"/>
      <c r="O68"/>
    </row>
    <row r="69" spans="6:15">
      <c r="F69">
        <f t="shared" si="3"/>
        <v>2019</v>
      </c>
      <c r="G69" s="74">
        <v>43720</v>
      </c>
      <c r="H69" t="s">
        <v>9</v>
      </c>
      <c r="J69"/>
      <c r="K69"/>
      <c r="L69"/>
      <c r="M69"/>
      <c r="N69"/>
      <c r="O69"/>
    </row>
    <row r="70" spans="6:15">
      <c r="F70">
        <f t="shared" si="3"/>
        <v>2019</v>
      </c>
      <c r="G70" s="74">
        <v>43721</v>
      </c>
      <c r="H70" t="s">
        <v>9</v>
      </c>
      <c r="J70"/>
      <c r="K70"/>
      <c r="L70"/>
      <c r="M70"/>
      <c r="N70"/>
      <c r="O70"/>
    </row>
    <row r="71" spans="6:15">
      <c r="F71">
        <f t="shared" si="3"/>
        <v>2019</v>
      </c>
      <c r="G71" s="74">
        <v>43722</v>
      </c>
      <c r="H71" t="s">
        <v>9</v>
      </c>
      <c r="J71"/>
      <c r="K71"/>
      <c r="L71"/>
      <c r="M71"/>
      <c r="N71"/>
      <c r="O71"/>
    </row>
    <row r="72" spans="6:15">
      <c r="F72">
        <f t="shared" si="3"/>
        <v>2020</v>
      </c>
      <c r="G72" s="74">
        <v>43854</v>
      </c>
      <c r="H72" t="s">
        <v>11</v>
      </c>
      <c r="J72"/>
      <c r="K72"/>
      <c r="L72"/>
      <c r="M72"/>
      <c r="N72"/>
      <c r="O72"/>
    </row>
    <row r="73" spans="6:15">
      <c r="F73">
        <f t="shared" si="3"/>
        <v>2020</v>
      </c>
      <c r="G73" s="74">
        <v>43855</v>
      </c>
      <c r="H73" t="s">
        <v>11</v>
      </c>
      <c r="J73"/>
      <c r="K73"/>
      <c r="L73"/>
      <c r="M73"/>
      <c r="N73"/>
      <c r="O73"/>
    </row>
    <row r="74" spans="6:15">
      <c r="F74">
        <f t="shared" si="3"/>
        <v>2020</v>
      </c>
      <c r="G74" s="74">
        <v>43856</v>
      </c>
      <c r="H74" t="s">
        <v>11</v>
      </c>
      <c r="J74"/>
      <c r="K74"/>
      <c r="L74"/>
      <c r="M74"/>
      <c r="N74"/>
      <c r="O74"/>
    </row>
    <row r="75" spans="6:15">
      <c r="F75">
        <f t="shared" si="3"/>
        <v>2020</v>
      </c>
      <c r="G75" s="74">
        <v>43951</v>
      </c>
      <c r="H75" t="s">
        <v>10</v>
      </c>
      <c r="J75"/>
      <c r="K75"/>
      <c r="L75"/>
      <c r="M75"/>
      <c r="N75"/>
      <c r="O75"/>
    </row>
    <row r="76" spans="6:15">
      <c r="F76">
        <f t="shared" si="3"/>
        <v>2020</v>
      </c>
      <c r="G76" s="74">
        <v>44104</v>
      </c>
      <c r="H76" t="s">
        <v>9</v>
      </c>
      <c r="J76"/>
      <c r="K76"/>
      <c r="L76"/>
      <c r="M76"/>
      <c r="N76"/>
      <c r="O76"/>
    </row>
    <row r="77" spans="6:15">
      <c r="F77">
        <f t="shared" si="3"/>
        <v>2020</v>
      </c>
      <c r="G77" s="74">
        <v>44105</v>
      </c>
      <c r="H77" t="s">
        <v>9</v>
      </c>
      <c r="J77"/>
      <c r="K77"/>
      <c r="L77"/>
      <c r="M77"/>
      <c r="N77"/>
      <c r="O77"/>
    </row>
    <row r="78" spans="6:15">
      <c r="F78">
        <f t="shared" si="3"/>
        <v>2020</v>
      </c>
      <c r="G78" s="74">
        <v>44106</v>
      </c>
      <c r="H78" t="s">
        <v>9</v>
      </c>
      <c r="J78"/>
      <c r="K78"/>
      <c r="L78"/>
      <c r="M78"/>
      <c r="N78"/>
      <c r="O78"/>
    </row>
    <row r="79" spans="6:15">
      <c r="F79">
        <f t="shared" si="3"/>
        <v>2021</v>
      </c>
      <c r="G79" s="74">
        <v>44238</v>
      </c>
      <c r="H79" t="s">
        <v>11</v>
      </c>
      <c r="J79"/>
      <c r="K79"/>
      <c r="L79"/>
      <c r="M79"/>
      <c r="N79"/>
      <c r="O79"/>
    </row>
    <row r="80" spans="6:15">
      <c r="F80">
        <f t="shared" si="3"/>
        <v>2021</v>
      </c>
      <c r="G80" s="74">
        <v>44239</v>
      </c>
      <c r="H80" t="s">
        <v>11</v>
      </c>
      <c r="J80"/>
      <c r="K80"/>
      <c r="L80"/>
      <c r="M80"/>
      <c r="N80"/>
      <c r="O80"/>
    </row>
    <row r="81" spans="6:15">
      <c r="F81">
        <f t="shared" si="3"/>
        <v>2021</v>
      </c>
      <c r="G81" s="74">
        <v>44240</v>
      </c>
      <c r="H81" t="s">
        <v>11</v>
      </c>
      <c r="J81"/>
      <c r="K81"/>
      <c r="L81"/>
      <c r="M81"/>
      <c r="N81"/>
      <c r="O81"/>
    </row>
    <row r="82" spans="6:15">
      <c r="F82">
        <f t="shared" si="3"/>
        <v>2021</v>
      </c>
      <c r="G82" s="74">
        <v>44335</v>
      </c>
      <c r="H82" t="s">
        <v>10</v>
      </c>
      <c r="J82"/>
      <c r="K82"/>
      <c r="L82"/>
      <c r="M82"/>
      <c r="N82"/>
      <c r="O82"/>
    </row>
    <row r="83" spans="6:15">
      <c r="F83">
        <f t="shared" si="3"/>
        <v>2021</v>
      </c>
      <c r="G83" s="74">
        <v>44459</v>
      </c>
      <c r="H83" t="s">
        <v>9</v>
      </c>
      <c r="J83"/>
      <c r="K83"/>
      <c r="L83"/>
      <c r="M83"/>
      <c r="N83"/>
      <c r="O83"/>
    </row>
    <row r="84" spans="6:15">
      <c r="F84">
        <f t="shared" si="3"/>
        <v>2021</v>
      </c>
      <c r="G84" s="74">
        <v>44460</v>
      </c>
      <c r="H84" t="s">
        <v>9</v>
      </c>
      <c r="J84"/>
      <c r="K84"/>
      <c r="L84"/>
      <c r="M84"/>
      <c r="N84"/>
      <c r="O84"/>
    </row>
    <row r="85" spans="6:15">
      <c r="F85">
        <f t="shared" si="3"/>
        <v>2021</v>
      </c>
      <c r="G85" s="74">
        <v>44461</v>
      </c>
      <c r="H85" t="s">
        <v>9</v>
      </c>
      <c r="J85"/>
      <c r="K85"/>
      <c r="L85"/>
      <c r="M85"/>
      <c r="N85"/>
      <c r="O85"/>
    </row>
    <row r="86" spans="6:15">
      <c r="F86">
        <f t="shared" si="3"/>
        <v>2022</v>
      </c>
      <c r="G86" s="74">
        <v>44592</v>
      </c>
      <c r="H86" t="s">
        <v>11</v>
      </c>
      <c r="J86"/>
      <c r="K86"/>
      <c r="L86"/>
      <c r="M86"/>
      <c r="N86"/>
      <c r="O86"/>
    </row>
    <row r="87" spans="6:15">
      <c r="F87">
        <f t="shared" si="3"/>
        <v>2022</v>
      </c>
      <c r="G87" s="74">
        <v>44593</v>
      </c>
      <c r="H87" t="s">
        <v>11</v>
      </c>
      <c r="J87"/>
      <c r="K87"/>
      <c r="L87"/>
      <c r="M87"/>
      <c r="N87"/>
      <c r="O87"/>
    </row>
    <row r="88" spans="6:15">
      <c r="F88">
        <f t="shared" si="3"/>
        <v>2022</v>
      </c>
      <c r="G88" s="74">
        <v>44594</v>
      </c>
      <c r="H88" t="s">
        <v>11</v>
      </c>
      <c r="J88"/>
      <c r="K88"/>
      <c r="L88"/>
      <c r="M88"/>
      <c r="N88"/>
      <c r="O88"/>
    </row>
    <row r="89" spans="6:15">
      <c r="F89">
        <f t="shared" si="3"/>
        <v>2022</v>
      </c>
      <c r="G89" s="74">
        <v>44689</v>
      </c>
      <c r="H89" t="s">
        <v>10</v>
      </c>
      <c r="J89"/>
      <c r="K89"/>
      <c r="L89"/>
      <c r="M89"/>
      <c r="N89"/>
      <c r="O89"/>
    </row>
    <row r="90" spans="6:15">
      <c r="F90">
        <f t="shared" si="3"/>
        <v>2022</v>
      </c>
      <c r="G90" s="74">
        <v>44813</v>
      </c>
      <c r="H90" t="s">
        <v>9</v>
      </c>
      <c r="J90"/>
      <c r="K90"/>
      <c r="L90"/>
      <c r="M90"/>
      <c r="N90"/>
      <c r="O90"/>
    </row>
    <row r="91" spans="6:15">
      <c r="F91">
        <f t="shared" si="3"/>
        <v>2022</v>
      </c>
      <c r="G91" s="74">
        <v>44814</v>
      </c>
      <c r="H91" t="s">
        <v>9</v>
      </c>
      <c r="J91"/>
      <c r="K91"/>
      <c r="L91"/>
      <c r="M91"/>
      <c r="N91"/>
      <c r="O91"/>
    </row>
    <row r="92" spans="6:15">
      <c r="F92">
        <f t="shared" si="3"/>
        <v>2022</v>
      </c>
      <c r="G92" s="74">
        <v>44815</v>
      </c>
      <c r="H92" t="s">
        <v>9</v>
      </c>
      <c r="J92"/>
      <c r="K92"/>
      <c r="L92"/>
      <c r="M92"/>
      <c r="N92"/>
      <c r="O92"/>
    </row>
    <row r="93" spans="6:15">
      <c r="F93">
        <f t="shared" si="3"/>
        <v>2023</v>
      </c>
      <c r="G93" s="74">
        <v>44947</v>
      </c>
      <c r="H93" t="s">
        <v>11</v>
      </c>
      <c r="J93"/>
      <c r="K93"/>
      <c r="L93"/>
      <c r="M93"/>
      <c r="N93"/>
      <c r="O93"/>
    </row>
    <row r="94" spans="6:15">
      <c r="F94">
        <f t="shared" si="3"/>
        <v>2023</v>
      </c>
      <c r="G94" s="74">
        <v>44948</v>
      </c>
      <c r="H94" t="s">
        <v>11</v>
      </c>
      <c r="J94"/>
      <c r="K94"/>
      <c r="L94"/>
      <c r="M94"/>
      <c r="N94"/>
      <c r="O94"/>
    </row>
    <row r="95" spans="6:15">
      <c r="F95">
        <f t="shared" si="3"/>
        <v>2023</v>
      </c>
      <c r="G95" s="74">
        <v>44949</v>
      </c>
      <c r="H95" t="s">
        <v>11</v>
      </c>
      <c r="J95"/>
      <c r="K95"/>
      <c r="L95"/>
      <c r="M95"/>
      <c r="N95"/>
      <c r="O95"/>
    </row>
    <row r="96" spans="6:15">
      <c r="F96">
        <f t="shared" si="3"/>
        <v>2023</v>
      </c>
      <c r="G96" s="74">
        <v>45073</v>
      </c>
      <c r="H96" t="s">
        <v>10</v>
      </c>
      <c r="J96"/>
      <c r="K96"/>
      <c r="L96"/>
      <c r="M96"/>
      <c r="N96"/>
      <c r="O96"/>
    </row>
    <row r="97" spans="6:15">
      <c r="F97">
        <f t="shared" si="3"/>
        <v>2023</v>
      </c>
      <c r="G97" s="74">
        <v>45197</v>
      </c>
      <c r="H97" t="s">
        <v>9</v>
      </c>
      <c r="J97"/>
      <c r="K97"/>
      <c r="L97"/>
      <c r="M97"/>
      <c r="N97"/>
      <c r="O97"/>
    </row>
    <row r="98" spans="6:15">
      <c r="F98">
        <f t="shared" si="3"/>
        <v>2023</v>
      </c>
      <c r="G98" s="74">
        <v>45198</v>
      </c>
      <c r="H98" t="s">
        <v>9</v>
      </c>
      <c r="J98"/>
      <c r="K98"/>
      <c r="L98"/>
      <c r="M98"/>
      <c r="N98"/>
      <c r="O98"/>
    </row>
    <row r="99" spans="6:15">
      <c r="F99">
        <f t="shared" si="3"/>
        <v>2023</v>
      </c>
      <c r="G99" s="74">
        <v>45199</v>
      </c>
      <c r="H99" t="s">
        <v>9</v>
      </c>
      <c r="J99"/>
      <c r="K99"/>
      <c r="L99"/>
      <c r="M99"/>
      <c r="N99"/>
      <c r="O99"/>
    </row>
    <row r="100" spans="6:15">
      <c r="F100">
        <f t="shared" si="3"/>
        <v>2024</v>
      </c>
      <c r="G100" s="74">
        <v>45331</v>
      </c>
      <c r="H100" t="s">
        <v>11</v>
      </c>
      <c r="J100"/>
      <c r="K100"/>
      <c r="L100"/>
      <c r="M100"/>
      <c r="N100"/>
      <c r="O100"/>
    </row>
    <row r="101" spans="6:15">
      <c r="F101">
        <f t="shared" si="3"/>
        <v>2024</v>
      </c>
      <c r="G101" s="74">
        <v>45332</v>
      </c>
      <c r="H101" t="s">
        <v>11</v>
      </c>
      <c r="J101"/>
      <c r="K101"/>
      <c r="L101"/>
      <c r="M101"/>
      <c r="N101"/>
      <c r="O101"/>
    </row>
    <row r="102" spans="6:15">
      <c r="F102">
        <f t="shared" si="3"/>
        <v>2024</v>
      </c>
      <c r="G102" s="74">
        <v>45333</v>
      </c>
      <c r="H102" t="s">
        <v>11</v>
      </c>
      <c r="J102"/>
      <c r="K102"/>
      <c r="L102"/>
      <c r="M102"/>
      <c r="N102"/>
      <c r="O102"/>
    </row>
    <row r="103" spans="6:15">
      <c r="F103">
        <f t="shared" si="3"/>
        <v>2024</v>
      </c>
      <c r="G103" s="74">
        <v>45427</v>
      </c>
      <c r="H103" t="s">
        <v>10</v>
      </c>
      <c r="J103"/>
      <c r="K103"/>
      <c r="L103"/>
      <c r="M103"/>
      <c r="N103"/>
      <c r="O103"/>
    </row>
    <row r="104" spans="6:15">
      <c r="F104">
        <f t="shared" si="3"/>
        <v>2024</v>
      </c>
      <c r="G104" s="74">
        <v>45551</v>
      </c>
      <c r="H104" t="s">
        <v>9</v>
      </c>
      <c r="J104"/>
      <c r="K104"/>
      <c r="L104"/>
      <c r="M104"/>
      <c r="N104"/>
      <c r="O104"/>
    </row>
    <row r="105" spans="6:15">
      <c r="F105">
        <f t="shared" si="3"/>
        <v>2024</v>
      </c>
      <c r="G105" s="74">
        <v>45552</v>
      </c>
      <c r="H105" t="s">
        <v>9</v>
      </c>
      <c r="J105"/>
      <c r="K105"/>
      <c r="L105"/>
      <c r="M105"/>
      <c r="N105"/>
      <c r="O105"/>
    </row>
    <row r="106" spans="6:15">
      <c r="F106">
        <f t="shared" si="3"/>
        <v>2024</v>
      </c>
      <c r="G106" s="74">
        <v>45553</v>
      </c>
      <c r="H106" t="s">
        <v>9</v>
      </c>
      <c r="J106"/>
      <c r="K106"/>
      <c r="L106"/>
      <c r="M106"/>
      <c r="N106"/>
      <c r="O106"/>
    </row>
    <row r="107" spans="6:15">
      <c r="F107">
        <f t="shared" si="3"/>
        <v>2025</v>
      </c>
      <c r="G107" s="74">
        <v>45685</v>
      </c>
      <c r="H107" t="s">
        <v>11</v>
      </c>
      <c r="J107"/>
      <c r="K107"/>
      <c r="L107"/>
      <c r="M107"/>
      <c r="N107"/>
      <c r="O107"/>
    </row>
    <row r="108" spans="6:15">
      <c r="F108">
        <f t="shared" si="3"/>
        <v>2025</v>
      </c>
      <c r="G108" s="74">
        <v>45686</v>
      </c>
      <c r="H108" t="s">
        <v>11</v>
      </c>
      <c r="J108"/>
      <c r="K108"/>
      <c r="L108"/>
      <c r="M108"/>
      <c r="N108"/>
      <c r="O108"/>
    </row>
    <row r="109" spans="6:15">
      <c r="F109">
        <f t="shared" si="3"/>
        <v>2025</v>
      </c>
      <c r="G109" s="74">
        <v>45687</v>
      </c>
      <c r="H109" t="s">
        <v>11</v>
      </c>
      <c r="J109"/>
      <c r="K109"/>
      <c r="L109"/>
      <c r="M109"/>
      <c r="N109"/>
      <c r="O109"/>
    </row>
    <row r="110" spans="6:15">
      <c r="F110">
        <f>YEAR(G110)</f>
        <v>2025</v>
      </c>
      <c r="G110" s="74">
        <v>45782</v>
      </c>
      <c r="H110" t="s">
        <v>17</v>
      </c>
      <c r="J110"/>
      <c r="K110"/>
      <c r="L110"/>
      <c r="M110"/>
      <c r="N110"/>
      <c r="O110"/>
    </row>
    <row r="111" spans="6:15">
      <c r="F111">
        <f t="shared" si="3"/>
        <v>2025</v>
      </c>
      <c r="G111" s="74">
        <v>45935</v>
      </c>
      <c r="H111" t="s">
        <v>9</v>
      </c>
      <c r="J111"/>
      <c r="K111"/>
      <c r="L111"/>
      <c r="M111"/>
      <c r="N111"/>
      <c r="O111"/>
    </row>
    <row r="112" spans="6:15">
      <c r="F112">
        <f t="shared" si="3"/>
        <v>2025</v>
      </c>
      <c r="G112" s="74">
        <v>45936</v>
      </c>
      <c r="H112" t="s">
        <v>9</v>
      </c>
      <c r="J112"/>
      <c r="K112"/>
      <c r="L112"/>
      <c r="M112"/>
      <c r="N112"/>
      <c r="O112"/>
    </row>
    <row r="113" spans="6:15">
      <c r="F113">
        <f t="shared" si="3"/>
        <v>2025</v>
      </c>
      <c r="G113" s="74">
        <v>45937</v>
      </c>
      <c r="H113" t="s">
        <v>9</v>
      </c>
      <c r="J113"/>
      <c r="K113"/>
      <c r="L113"/>
      <c r="M113"/>
      <c r="N113"/>
      <c r="O113"/>
    </row>
    <row r="114" spans="6:15">
      <c r="F114">
        <f t="shared" si="3"/>
        <v>2026</v>
      </c>
      <c r="G114" s="74">
        <v>46069</v>
      </c>
      <c r="H114" t="s">
        <v>11</v>
      </c>
    </row>
    <row r="115" spans="6:15">
      <c r="F115">
        <f t="shared" si="3"/>
        <v>2026</v>
      </c>
      <c r="G115" s="74">
        <v>46070</v>
      </c>
      <c r="H115" t="s">
        <v>11</v>
      </c>
    </row>
    <row r="116" spans="6:15">
      <c r="F116">
        <f t="shared" si="3"/>
        <v>2026</v>
      </c>
      <c r="G116" s="74">
        <v>46071</v>
      </c>
      <c r="H116" t="s">
        <v>11</v>
      </c>
    </row>
    <row r="117" spans="6:15">
      <c r="F117">
        <f t="shared" si="3"/>
        <v>2026</v>
      </c>
      <c r="G117" s="74">
        <v>46166</v>
      </c>
      <c r="H117" t="s">
        <v>10</v>
      </c>
    </row>
    <row r="118" spans="6:15">
      <c r="F118">
        <f t="shared" si="3"/>
        <v>2026</v>
      </c>
      <c r="G118" s="74">
        <v>46289</v>
      </c>
      <c r="H118" t="s">
        <v>9</v>
      </c>
    </row>
    <row r="119" spans="6:15">
      <c r="F119">
        <f t="shared" si="3"/>
        <v>2026</v>
      </c>
      <c r="G119" s="74">
        <v>46290</v>
      </c>
      <c r="H119" t="s">
        <v>9</v>
      </c>
    </row>
    <row r="120" spans="6:15">
      <c r="F120">
        <f t="shared" si="3"/>
        <v>2026</v>
      </c>
      <c r="G120" s="74">
        <v>46291</v>
      </c>
      <c r="H120" t="s">
        <v>9</v>
      </c>
    </row>
    <row r="121" spans="6:15">
      <c r="F121">
        <f t="shared" si="3"/>
        <v>2027</v>
      </c>
      <c r="G121" s="74">
        <v>46424</v>
      </c>
      <c r="H121" t="s">
        <v>11</v>
      </c>
    </row>
    <row r="122" spans="6:15">
      <c r="F122">
        <f t="shared" si="3"/>
        <v>2027</v>
      </c>
      <c r="G122" s="74">
        <v>46425</v>
      </c>
      <c r="H122" t="s">
        <v>11</v>
      </c>
    </row>
    <row r="123" spans="6:15">
      <c r="F123">
        <f t="shared" si="3"/>
        <v>2027</v>
      </c>
      <c r="G123" s="74">
        <v>46426</v>
      </c>
      <c r="H123" t="s">
        <v>11</v>
      </c>
    </row>
    <row r="124" spans="6:15">
      <c r="F124">
        <f t="shared" si="3"/>
        <v>2027</v>
      </c>
      <c r="G124" s="74">
        <v>46520</v>
      </c>
      <c r="H124" t="s">
        <v>10</v>
      </c>
    </row>
    <row r="125" spans="6:15">
      <c r="F125">
        <f t="shared" si="3"/>
        <v>2027</v>
      </c>
      <c r="G125" s="74">
        <v>46644</v>
      </c>
      <c r="H125" t="s">
        <v>9</v>
      </c>
    </row>
    <row r="126" spans="6:15">
      <c r="F126">
        <f t="shared" si="3"/>
        <v>2027</v>
      </c>
      <c r="G126" s="74">
        <v>46645</v>
      </c>
      <c r="H126" t="s">
        <v>9</v>
      </c>
    </row>
    <row r="127" spans="6:15">
      <c r="F127">
        <f t="shared" si="3"/>
        <v>2027</v>
      </c>
      <c r="G127" s="74">
        <v>46646</v>
      </c>
      <c r="H127" t="s">
        <v>9</v>
      </c>
    </row>
    <row r="128" spans="6:15">
      <c r="F128">
        <f t="shared" si="3"/>
        <v>2028</v>
      </c>
      <c r="G128" s="74">
        <v>46778</v>
      </c>
      <c r="H128" t="s">
        <v>11</v>
      </c>
    </row>
    <row r="129" spans="6:8">
      <c r="F129">
        <f t="shared" si="3"/>
        <v>2028</v>
      </c>
      <c r="G129" s="74">
        <v>46779</v>
      </c>
      <c r="H129" t="s">
        <v>11</v>
      </c>
    </row>
    <row r="130" spans="6:8">
      <c r="F130">
        <f t="shared" si="3"/>
        <v>2028</v>
      </c>
      <c r="G130" s="74">
        <v>46780</v>
      </c>
      <c r="H130" t="s">
        <v>11</v>
      </c>
    </row>
    <row r="131" spans="6:8">
      <c r="F131">
        <f t="shared" ref="F131:F194" si="4">YEAR(G131)</f>
        <v>2028</v>
      </c>
      <c r="G131" s="74">
        <v>46875</v>
      </c>
      <c r="H131" t="s">
        <v>10</v>
      </c>
    </row>
    <row r="132" spans="6:8">
      <c r="F132">
        <f t="shared" si="4"/>
        <v>2028</v>
      </c>
      <c r="G132" s="74">
        <v>47028</v>
      </c>
      <c r="H132" t="s">
        <v>9</v>
      </c>
    </row>
    <row r="133" spans="6:8">
      <c r="F133">
        <f t="shared" si="4"/>
        <v>2028</v>
      </c>
      <c r="G133" s="74">
        <v>47029</v>
      </c>
      <c r="H133" t="s">
        <v>12</v>
      </c>
    </row>
    <row r="134" spans="6:8">
      <c r="F134">
        <f t="shared" si="4"/>
        <v>2028</v>
      </c>
      <c r="G134" s="74">
        <v>47030</v>
      </c>
      <c r="H134" t="s">
        <v>9</v>
      </c>
    </row>
    <row r="135" spans="6:8">
      <c r="F135">
        <f t="shared" si="4"/>
        <v>2029</v>
      </c>
      <c r="G135" s="74">
        <v>47161</v>
      </c>
      <c r="H135" t="s">
        <v>11</v>
      </c>
    </row>
    <row r="136" spans="6:8">
      <c r="F136">
        <f t="shared" si="4"/>
        <v>2029</v>
      </c>
      <c r="G136" s="74">
        <v>47162</v>
      </c>
      <c r="H136" t="s">
        <v>11</v>
      </c>
    </row>
    <row r="137" spans="6:8">
      <c r="F137">
        <f t="shared" si="4"/>
        <v>2029</v>
      </c>
      <c r="G137" s="74">
        <v>47163</v>
      </c>
      <c r="H137" t="s">
        <v>11</v>
      </c>
    </row>
    <row r="138" spans="6:8">
      <c r="F138">
        <f t="shared" si="4"/>
        <v>2029</v>
      </c>
      <c r="G138" s="74">
        <v>47258</v>
      </c>
      <c r="H138" t="s">
        <v>10</v>
      </c>
    </row>
    <row r="139" spans="6:8">
      <c r="F139">
        <f t="shared" si="4"/>
        <v>2029</v>
      </c>
      <c r="G139" s="74">
        <v>47382</v>
      </c>
      <c r="H139" t="s">
        <v>9</v>
      </c>
    </row>
    <row r="140" spans="6:8">
      <c r="F140">
        <f t="shared" si="4"/>
        <v>2029</v>
      </c>
      <c r="G140" s="74">
        <v>47383</v>
      </c>
      <c r="H140" t="s">
        <v>9</v>
      </c>
    </row>
    <row r="141" spans="6:8">
      <c r="F141">
        <f t="shared" si="4"/>
        <v>2029</v>
      </c>
      <c r="G141" s="74">
        <v>47384</v>
      </c>
      <c r="H141" t="s">
        <v>9</v>
      </c>
    </row>
    <row r="142" spans="6:8">
      <c r="F142">
        <f t="shared" si="4"/>
        <v>2030</v>
      </c>
      <c r="G142" s="74">
        <v>47516</v>
      </c>
      <c r="H142" t="s">
        <v>11</v>
      </c>
    </row>
    <row r="143" spans="6:8">
      <c r="F143">
        <f t="shared" si="4"/>
        <v>2030</v>
      </c>
      <c r="G143" s="74">
        <v>47517</v>
      </c>
      <c r="H143" t="s">
        <v>11</v>
      </c>
    </row>
    <row r="144" spans="6:8">
      <c r="F144">
        <f t="shared" si="4"/>
        <v>2030</v>
      </c>
      <c r="G144" s="74">
        <v>47518</v>
      </c>
      <c r="H144" t="s">
        <v>11</v>
      </c>
    </row>
    <row r="145" spans="6:8">
      <c r="F145">
        <f t="shared" si="4"/>
        <v>2030</v>
      </c>
      <c r="G145" s="74">
        <v>47612</v>
      </c>
      <c r="H145" t="s">
        <v>10</v>
      </c>
    </row>
    <row r="146" spans="6:8">
      <c r="F146">
        <f t="shared" si="4"/>
        <v>2030</v>
      </c>
      <c r="G146" s="74">
        <v>47737</v>
      </c>
      <c r="H146" t="s">
        <v>9</v>
      </c>
    </row>
    <row r="147" spans="6:8">
      <c r="F147">
        <f t="shared" si="4"/>
        <v>2030</v>
      </c>
      <c r="G147" s="74">
        <v>47738</v>
      </c>
      <c r="H147" t="s">
        <v>9</v>
      </c>
    </row>
    <row r="148" spans="6:8">
      <c r="F148">
        <f t="shared" si="4"/>
        <v>2030</v>
      </c>
      <c r="G148" s="74">
        <v>47739</v>
      </c>
      <c r="H148" t="s">
        <v>9</v>
      </c>
    </row>
    <row r="149" spans="6:8">
      <c r="F149">
        <f t="shared" si="4"/>
        <v>2031</v>
      </c>
      <c r="G149" s="74">
        <v>47870</v>
      </c>
      <c r="H149" t="s">
        <v>11</v>
      </c>
    </row>
    <row r="150" spans="6:8">
      <c r="F150">
        <f t="shared" si="4"/>
        <v>2031</v>
      </c>
      <c r="G150" s="74">
        <v>47871</v>
      </c>
      <c r="H150" t="s">
        <v>11</v>
      </c>
    </row>
    <row r="151" spans="6:8">
      <c r="F151">
        <f t="shared" si="4"/>
        <v>2031</v>
      </c>
      <c r="G151" s="74">
        <v>47872</v>
      </c>
      <c r="H151" t="s">
        <v>11</v>
      </c>
    </row>
    <row r="152" spans="6:8">
      <c r="F152">
        <f t="shared" si="4"/>
        <v>2031</v>
      </c>
      <c r="G152" s="74">
        <v>47996</v>
      </c>
      <c r="H152" t="s">
        <v>10</v>
      </c>
    </row>
    <row r="153" spans="6:8">
      <c r="F153">
        <f t="shared" si="4"/>
        <v>2031</v>
      </c>
      <c r="G153" s="74">
        <v>48121</v>
      </c>
      <c r="H153" t="s">
        <v>9</v>
      </c>
    </row>
    <row r="154" spans="6:8">
      <c r="F154">
        <f t="shared" si="4"/>
        <v>2031</v>
      </c>
      <c r="G154" s="74">
        <v>48122</v>
      </c>
      <c r="H154" t="s">
        <v>9</v>
      </c>
    </row>
    <row r="155" spans="6:8">
      <c r="F155">
        <f t="shared" si="4"/>
        <v>2031</v>
      </c>
      <c r="G155" s="74">
        <v>48123</v>
      </c>
      <c r="H155" t="s">
        <v>9</v>
      </c>
    </row>
    <row r="156" spans="6:8">
      <c r="F156">
        <f t="shared" si="4"/>
        <v>2032</v>
      </c>
      <c r="G156" s="74">
        <v>48254</v>
      </c>
      <c r="H156" t="s">
        <v>11</v>
      </c>
    </row>
    <row r="157" spans="6:8">
      <c r="F157">
        <f t="shared" si="4"/>
        <v>2032</v>
      </c>
      <c r="G157" s="74">
        <v>48255</v>
      </c>
      <c r="H157" t="s">
        <v>11</v>
      </c>
    </row>
    <row r="158" spans="6:8">
      <c r="F158">
        <f t="shared" si="4"/>
        <v>2032</v>
      </c>
      <c r="G158" s="74">
        <v>48256</v>
      </c>
      <c r="H158" t="s">
        <v>11</v>
      </c>
    </row>
    <row r="159" spans="6:8">
      <c r="F159">
        <f t="shared" si="4"/>
        <v>2032</v>
      </c>
      <c r="G159" s="74">
        <v>48350</v>
      </c>
      <c r="H159" t="s">
        <v>10</v>
      </c>
    </row>
    <row r="160" spans="6:8">
      <c r="F160">
        <f t="shared" si="4"/>
        <v>2032</v>
      </c>
      <c r="G160" s="74">
        <v>48475</v>
      </c>
      <c r="H160" t="s">
        <v>9</v>
      </c>
    </row>
    <row r="161" spans="6:8">
      <c r="F161">
        <f t="shared" si="4"/>
        <v>2032</v>
      </c>
      <c r="G161" s="74">
        <v>48476</v>
      </c>
      <c r="H161" t="s">
        <v>9</v>
      </c>
    </row>
    <row r="162" spans="6:8">
      <c r="F162">
        <f t="shared" si="4"/>
        <v>2032</v>
      </c>
      <c r="G162" s="74">
        <v>48477</v>
      </c>
      <c r="H162" t="s">
        <v>9</v>
      </c>
    </row>
    <row r="163" spans="6:8">
      <c r="F163">
        <f t="shared" si="4"/>
        <v>2033</v>
      </c>
      <c r="G163" s="74">
        <v>48609</v>
      </c>
      <c r="H163" t="s">
        <v>11</v>
      </c>
    </row>
    <row r="164" spans="6:8">
      <c r="F164">
        <f t="shared" si="4"/>
        <v>2033</v>
      </c>
      <c r="G164" s="74">
        <v>48610</v>
      </c>
      <c r="H164" t="s">
        <v>11</v>
      </c>
    </row>
    <row r="165" spans="6:8">
      <c r="F165">
        <f t="shared" si="4"/>
        <v>2033</v>
      </c>
      <c r="G165" s="74">
        <v>48611</v>
      </c>
      <c r="H165" t="s">
        <v>11</v>
      </c>
    </row>
    <row r="166" spans="6:8">
      <c r="F166">
        <f t="shared" si="4"/>
        <v>2033</v>
      </c>
      <c r="G166" s="74">
        <v>48705</v>
      </c>
      <c r="H166" t="s">
        <v>10</v>
      </c>
    </row>
    <row r="167" spans="6:8">
      <c r="F167">
        <f t="shared" si="4"/>
        <v>2033</v>
      </c>
      <c r="G167" s="74">
        <v>48858</v>
      </c>
      <c r="H167" t="s">
        <v>9</v>
      </c>
    </row>
    <row r="168" spans="6:8">
      <c r="F168">
        <f t="shared" si="4"/>
        <v>2033</v>
      </c>
      <c r="G168" s="74">
        <v>48859</v>
      </c>
      <c r="H168" t="s">
        <v>9</v>
      </c>
    </row>
    <row r="169" spans="6:8">
      <c r="F169">
        <f t="shared" si="4"/>
        <v>2033</v>
      </c>
      <c r="G169" s="74">
        <v>48860</v>
      </c>
      <c r="H169" t="s">
        <v>9</v>
      </c>
    </row>
    <row r="170" spans="6:8">
      <c r="F170">
        <f t="shared" si="4"/>
        <v>2034</v>
      </c>
      <c r="G170" s="74">
        <v>48993</v>
      </c>
      <c r="H170" t="s">
        <v>11</v>
      </c>
    </row>
    <row r="171" spans="6:8">
      <c r="F171">
        <f t="shared" si="4"/>
        <v>2034</v>
      </c>
      <c r="G171" s="74">
        <v>48994</v>
      </c>
      <c r="H171" t="s">
        <v>11</v>
      </c>
    </row>
    <row r="172" spans="6:8">
      <c r="F172">
        <f t="shared" si="4"/>
        <v>2034</v>
      </c>
      <c r="G172" s="74">
        <v>48995</v>
      </c>
      <c r="H172" t="s">
        <v>11</v>
      </c>
    </row>
    <row r="173" spans="6:8">
      <c r="F173">
        <f t="shared" si="4"/>
        <v>2034</v>
      </c>
      <c r="G173" s="74">
        <v>49089</v>
      </c>
      <c r="H173" t="s">
        <v>10</v>
      </c>
    </row>
    <row r="174" spans="6:8">
      <c r="F174">
        <f t="shared" si="4"/>
        <v>2034</v>
      </c>
      <c r="G174" s="74">
        <v>49213</v>
      </c>
      <c r="H174" t="s">
        <v>9</v>
      </c>
    </row>
    <row r="175" spans="6:8">
      <c r="F175">
        <f t="shared" si="4"/>
        <v>2034</v>
      </c>
      <c r="G175" s="74">
        <v>49214</v>
      </c>
      <c r="H175" t="s">
        <v>9</v>
      </c>
    </row>
    <row r="176" spans="6:8">
      <c r="F176">
        <f t="shared" si="4"/>
        <v>2034</v>
      </c>
      <c r="G176" s="74">
        <v>49215</v>
      </c>
      <c r="H176" t="s">
        <v>9</v>
      </c>
    </row>
    <row r="177" spans="6:8">
      <c r="F177">
        <f t="shared" si="4"/>
        <v>2035</v>
      </c>
      <c r="G177" s="74">
        <v>49347</v>
      </c>
      <c r="H177" t="s">
        <v>11</v>
      </c>
    </row>
    <row r="178" spans="6:8">
      <c r="F178">
        <f t="shared" si="4"/>
        <v>2035</v>
      </c>
      <c r="G178" s="74">
        <v>49348</v>
      </c>
      <c r="H178" t="s">
        <v>11</v>
      </c>
    </row>
    <row r="179" spans="6:8">
      <c r="F179">
        <f t="shared" si="4"/>
        <v>2035</v>
      </c>
      <c r="G179" s="74">
        <v>49349</v>
      </c>
      <c r="H179" t="s">
        <v>11</v>
      </c>
    </row>
    <row r="180" spans="6:8">
      <c r="F180">
        <f t="shared" si="4"/>
        <v>2035</v>
      </c>
      <c r="G180" s="74">
        <v>49444</v>
      </c>
      <c r="H180" t="s">
        <v>10</v>
      </c>
    </row>
    <row r="181" spans="6:8">
      <c r="F181">
        <f t="shared" si="4"/>
        <v>2035</v>
      </c>
      <c r="G181" s="74">
        <v>49567</v>
      </c>
      <c r="H181" t="s">
        <v>9</v>
      </c>
    </row>
    <row r="182" spans="6:8">
      <c r="F182">
        <f t="shared" si="4"/>
        <v>2035</v>
      </c>
      <c r="G182" s="74">
        <v>49568</v>
      </c>
      <c r="H182" t="s">
        <v>9</v>
      </c>
    </row>
    <row r="183" spans="6:8">
      <c r="F183">
        <f t="shared" si="4"/>
        <v>2035</v>
      </c>
      <c r="G183" s="74">
        <v>49569</v>
      </c>
      <c r="H183" t="s">
        <v>9</v>
      </c>
    </row>
    <row r="184" spans="6:8">
      <c r="F184">
        <f t="shared" si="4"/>
        <v>2036</v>
      </c>
      <c r="G184" s="74">
        <v>49701</v>
      </c>
      <c r="H184" t="s">
        <v>11</v>
      </c>
    </row>
    <row r="185" spans="6:8">
      <c r="F185">
        <f t="shared" si="4"/>
        <v>2036</v>
      </c>
      <c r="G185" s="74">
        <v>49702</v>
      </c>
      <c r="H185" t="s">
        <v>11</v>
      </c>
    </row>
    <row r="186" spans="6:8">
      <c r="F186">
        <f t="shared" si="4"/>
        <v>2036</v>
      </c>
      <c r="G186" s="74">
        <v>49703</v>
      </c>
      <c r="H186" t="s">
        <v>11</v>
      </c>
    </row>
    <row r="187" spans="6:8">
      <c r="F187">
        <f t="shared" si="4"/>
        <v>2036</v>
      </c>
      <c r="G187" s="74">
        <v>49798</v>
      </c>
      <c r="H187" t="s">
        <v>10</v>
      </c>
    </row>
    <row r="188" spans="6:8">
      <c r="F188">
        <f t="shared" si="4"/>
        <v>2036</v>
      </c>
      <c r="G188" s="74">
        <v>49951</v>
      </c>
      <c r="H188" t="s">
        <v>12</v>
      </c>
    </row>
    <row r="189" spans="6:8">
      <c r="F189">
        <f t="shared" si="4"/>
        <v>2036</v>
      </c>
      <c r="G189" s="74">
        <v>49952</v>
      </c>
      <c r="H189" t="s">
        <v>9</v>
      </c>
    </row>
    <row r="190" spans="6:8">
      <c r="F190">
        <f t="shared" si="4"/>
        <v>2036</v>
      </c>
      <c r="G190" s="74">
        <v>49953</v>
      </c>
      <c r="H190" t="s">
        <v>9</v>
      </c>
    </row>
    <row r="191" spans="6:8">
      <c r="F191">
        <f t="shared" si="4"/>
        <v>2037</v>
      </c>
      <c r="G191" s="74">
        <v>50085</v>
      </c>
      <c r="H191" t="s">
        <v>11</v>
      </c>
    </row>
    <row r="192" spans="6:8">
      <c r="F192">
        <f t="shared" si="4"/>
        <v>2037</v>
      </c>
      <c r="G192" s="74">
        <v>50086</v>
      </c>
      <c r="H192" t="s">
        <v>11</v>
      </c>
    </row>
    <row r="193" spans="6:8">
      <c r="F193">
        <f t="shared" si="4"/>
        <v>2037</v>
      </c>
      <c r="G193" s="74">
        <v>50087</v>
      </c>
      <c r="H193" t="s">
        <v>11</v>
      </c>
    </row>
    <row r="194" spans="6:8">
      <c r="F194">
        <f t="shared" si="4"/>
        <v>2037</v>
      </c>
      <c r="G194" s="74">
        <v>50182</v>
      </c>
      <c r="H194" t="s">
        <v>10</v>
      </c>
    </row>
    <row r="195" spans="6:8">
      <c r="F195">
        <f t="shared" ref="F195:F259" si="5">YEAR(G195)</f>
        <v>2037</v>
      </c>
      <c r="G195" s="74">
        <v>50306</v>
      </c>
      <c r="H195" t="s">
        <v>9</v>
      </c>
    </row>
    <row r="196" spans="6:8">
      <c r="F196">
        <f t="shared" si="5"/>
        <v>2037</v>
      </c>
      <c r="G196" s="74">
        <v>50307</v>
      </c>
      <c r="H196" t="s">
        <v>9</v>
      </c>
    </row>
    <row r="197" spans="6:8">
      <c r="F197">
        <f t="shared" si="5"/>
        <v>2037</v>
      </c>
      <c r="G197" s="74">
        <v>50308</v>
      </c>
      <c r="H197" t="s">
        <v>9</v>
      </c>
    </row>
    <row r="198" spans="6:8">
      <c r="F198">
        <f t="shared" si="5"/>
        <v>2038</v>
      </c>
      <c r="G198" s="74">
        <v>50439</v>
      </c>
      <c r="H198" t="s">
        <v>11</v>
      </c>
    </row>
    <row r="199" spans="6:8">
      <c r="F199">
        <f t="shared" si="5"/>
        <v>2038</v>
      </c>
      <c r="G199" s="74">
        <v>50440</v>
      </c>
      <c r="H199" t="s">
        <v>11</v>
      </c>
    </row>
    <row r="200" spans="6:8">
      <c r="F200">
        <f t="shared" si="5"/>
        <v>2038</v>
      </c>
      <c r="G200" s="74">
        <v>50441</v>
      </c>
      <c r="H200" t="s">
        <v>11</v>
      </c>
    </row>
    <row r="201" spans="6:8">
      <c r="F201">
        <f t="shared" si="5"/>
        <v>2038</v>
      </c>
      <c r="G201" s="74">
        <v>50536</v>
      </c>
      <c r="H201" t="s">
        <v>10</v>
      </c>
    </row>
    <row r="202" spans="6:8">
      <c r="F202">
        <f t="shared" si="5"/>
        <v>2038</v>
      </c>
      <c r="G202" s="74">
        <v>50660</v>
      </c>
      <c r="H202" t="s">
        <v>9</v>
      </c>
    </row>
    <row r="203" spans="6:8">
      <c r="F203">
        <f t="shared" si="5"/>
        <v>2038</v>
      </c>
      <c r="G203" s="74">
        <v>50661</v>
      </c>
      <c r="H203" t="s">
        <v>9</v>
      </c>
    </row>
    <row r="204" spans="6:8">
      <c r="F204">
        <f t="shared" si="5"/>
        <v>2038</v>
      </c>
      <c r="G204" s="74">
        <v>50662</v>
      </c>
      <c r="H204" t="s">
        <v>9</v>
      </c>
    </row>
    <row r="205" spans="6:8">
      <c r="F205">
        <f t="shared" si="5"/>
        <v>2039</v>
      </c>
      <c r="G205" s="74">
        <v>50793</v>
      </c>
      <c r="H205" t="s">
        <v>11</v>
      </c>
    </row>
    <row r="206" spans="6:8">
      <c r="F206">
        <f t="shared" si="5"/>
        <v>2039</v>
      </c>
      <c r="G206" s="74">
        <v>50794</v>
      </c>
      <c r="H206" t="s">
        <v>11</v>
      </c>
    </row>
    <row r="207" spans="6:8">
      <c r="F207">
        <f t="shared" si="5"/>
        <v>2039</v>
      </c>
      <c r="G207" s="74">
        <v>50795</v>
      </c>
      <c r="H207" t="s">
        <v>11</v>
      </c>
    </row>
    <row r="208" spans="6:8">
      <c r="F208">
        <f t="shared" si="5"/>
        <v>2039</v>
      </c>
      <c r="G208" s="74">
        <v>50890</v>
      </c>
      <c r="H208" t="s">
        <v>10</v>
      </c>
    </row>
    <row r="209" spans="6:8">
      <c r="F209">
        <f t="shared" si="5"/>
        <v>2039</v>
      </c>
      <c r="G209" s="74">
        <v>51044</v>
      </c>
      <c r="H209" t="s">
        <v>9</v>
      </c>
    </row>
    <row r="210" spans="6:8">
      <c r="F210">
        <f t="shared" si="5"/>
        <v>2039</v>
      </c>
      <c r="G210" s="74">
        <v>51045</v>
      </c>
      <c r="H210" t="s">
        <v>9</v>
      </c>
    </row>
    <row r="211" spans="6:8">
      <c r="F211">
        <f t="shared" si="5"/>
        <v>2039</v>
      </c>
      <c r="G211" s="74">
        <v>51046</v>
      </c>
      <c r="H211" t="s">
        <v>12</v>
      </c>
    </row>
    <row r="212" spans="6:8">
      <c r="F212">
        <f t="shared" si="5"/>
        <v>2040</v>
      </c>
      <c r="G212" s="74">
        <v>51177</v>
      </c>
      <c r="H212" t="s">
        <v>11</v>
      </c>
    </row>
    <row r="213" spans="6:8">
      <c r="F213">
        <f t="shared" si="5"/>
        <v>2040</v>
      </c>
      <c r="G213" s="74">
        <v>51178</v>
      </c>
      <c r="H213" t="s">
        <v>11</v>
      </c>
    </row>
    <row r="214" spans="6:8">
      <c r="F214">
        <f t="shared" si="5"/>
        <v>2040</v>
      </c>
      <c r="G214" s="74">
        <v>51179</v>
      </c>
      <c r="H214" t="s">
        <v>11</v>
      </c>
    </row>
    <row r="215" spans="6:8">
      <c r="F215">
        <f t="shared" si="5"/>
        <v>2040</v>
      </c>
      <c r="G215" s="74">
        <v>51274</v>
      </c>
      <c r="H215" t="s">
        <v>10</v>
      </c>
    </row>
    <row r="216" spans="6:8">
      <c r="F216">
        <f t="shared" si="5"/>
        <v>2040</v>
      </c>
      <c r="G216" s="74">
        <v>51399</v>
      </c>
      <c r="H216" t="s">
        <v>9</v>
      </c>
    </row>
    <row r="217" spans="6:8">
      <c r="F217">
        <f t="shared" si="5"/>
        <v>2040</v>
      </c>
      <c r="G217" s="74">
        <v>51400</v>
      </c>
      <c r="H217" t="s">
        <v>9</v>
      </c>
    </row>
    <row r="218" spans="6:8">
      <c r="F218">
        <f t="shared" si="5"/>
        <v>2040</v>
      </c>
      <c r="G218" s="74">
        <v>51401</v>
      </c>
      <c r="H218" t="s">
        <v>9</v>
      </c>
    </row>
    <row r="219" spans="6:8">
      <c r="F219">
        <f t="shared" si="5"/>
        <v>2041</v>
      </c>
      <c r="G219" s="74">
        <v>51532</v>
      </c>
      <c r="H219" t="s">
        <v>11</v>
      </c>
    </row>
    <row r="220" spans="6:8">
      <c r="F220">
        <f t="shared" si="5"/>
        <v>2041</v>
      </c>
      <c r="G220" s="74">
        <v>51533</v>
      </c>
      <c r="H220" t="s">
        <v>11</v>
      </c>
    </row>
    <row r="221" spans="6:8">
      <c r="F221">
        <f t="shared" si="5"/>
        <v>2041</v>
      </c>
      <c r="G221" s="74">
        <v>51534</v>
      </c>
      <c r="H221" t="s">
        <v>11</v>
      </c>
    </row>
    <row r="222" spans="6:8">
      <c r="F222">
        <f t="shared" si="5"/>
        <v>2041</v>
      </c>
      <c r="G222" s="74">
        <v>51628</v>
      </c>
      <c r="H222" t="s">
        <v>10</v>
      </c>
    </row>
    <row r="223" spans="6:8">
      <c r="F223">
        <f t="shared" si="5"/>
        <v>2041</v>
      </c>
      <c r="G223" s="74">
        <v>51753</v>
      </c>
      <c r="H223" t="s">
        <v>9</v>
      </c>
    </row>
    <row r="224" spans="6:8">
      <c r="F224">
        <f t="shared" si="5"/>
        <v>2041</v>
      </c>
      <c r="G224" s="74">
        <v>51754</v>
      </c>
      <c r="H224" t="s">
        <v>9</v>
      </c>
    </row>
    <row r="225" spans="6:8">
      <c r="F225">
        <f t="shared" si="5"/>
        <v>2041</v>
      </c>
      <c r="G225" s="74">
        <v>51755</v>
      </c>
      <c r="H225" t="s">
        <v>9</v>
      </c>
    </row>
    <row r="226" spans="6:8">
      <c r="F226">
        <f t="shared" si="5"/>
        <v>2042</v>
      </c>
      <c r="G226" s="74">
        <v>51887</v>
      </c>
      <c r="H226" t="s">
        <v>11</v>
      </c>
    </row>
    <row r="227" spans="6:8">
      <c r="F227">
        <f t="shared" si="5"/>
        <v>2042</v>
      </c>
      <c r="G227" s="74">
        <v>51888</v>
      </c>
      <c r="H227" t="s">
        <v>11</v>
      </c>
    </row>
    <row r="228" spans="6:8">
      <c r="F228">
        <f t="shared" si="5"/>
        <v>2042</v>
      </c>
      <c r="G228" s="74">
        <v>51889</v>
      </c>
      <c r="H228" t="s">
        <v>11</v>
      </c>
    </row>
    <row r="229" spans="6:8">
      <c r="F229">
        <f t="shared" si="5"/>
        <v>2042</v>
      </c>
      <c r="G229" s="74">
        <v>52012</v>
      </c>
      <c r="H229" t="s">
        <v>10</v>
      </c>
    </row>
    <row r="230" spans="6:8">
      <c r="F230">
        <f t="shared" si="5"/>
        <v>2042</v>
      </c>
      <c r="G230" s="74">
        <v>52136</v>
      </c>
      <c r="H230" t="s">
        <v>9</v>
      </c>
    </row>
    <row r="231" spans="6:8">
      <c r="F231">
        <f t="shared" si="5"/>
        <v>2042</v>
      </c>
      <c r="G231" s="74">
        <v>52137</v>
      </c>
      <c r="H231" t="s">
        <v>9</v>
      </c>
    </row>
    <row r="232" spans="6:8">
      <c r="F232">
        <f t="shared" si="5"/>
        <v>2042</v>
      </c>
      <c r="G232" s="74">
        <v>52138</v>
      </c>
      <c r="H232" t="s">
        <v>9</v>
      </c>
    </row>
    <row r="233" spans="6:8">
      <c r="F233">
        <f t="shared" si="5"/>
        <v>2043</v>
      </c>
      <c r="G233" s="74">
        <v>52271</v>
      </c>
      <c r="H233" t="s">
        <v>11</v>
      </c>
    </row>
    <row r="234" spans="6:8">
      <c r="F234">
        <f t="shared" si="5"/>
        <v>2043</v>
      </c>
      <c r="G234" s="74">
        <v>52272</v>
      </c>
      <c r="H234" t="s">
        <v>11</v>
      </c>
    </row>
    <row r="235" spans="6:8">
      <c r="F235">
        <f t="shared" si="5"/>
        <v>2043</v>
      </c>
      <c r="G235" s="74">
        <v>52273</v>
      </c>
      <c r="H235" t="s">
        <v>11</v>
      </c>
    </row>
    <row r="236" spans="6:8">
      <c r="F236">
        <f t="shared" si="5"/>
        <v>2043</v>
      </c>
      <c r="G236" s="74">
        <v>52367</v>
      </c>
      <c r="H236" t="s">
        <v>10</v>
      </c>
    </row>
    <row r="237" spans="6:8">
      <c r="F237">
        <f t="shared" si="5"/>
        <v>2043</v>
      </c>
      <c r="G237" s="74">
        <v>52490</v>
      </c>
      <c r="H237" t="s">
        <v>9</v>
      </c>
    </row>
    <row r="238" spans="6:8">
      <c r="F238">
        <f t="shared" si="5"/>
        <v>2043</v>
      </c>
      <c r="G238" s="74">
        <v>52491</v>
      </c>
      <c r="H238" t="s">
        <v>9</v>
      </c>
    </row>
    <row r="239" spans="6:8">
      <c r="F239">
        <f t="shared" si="5"/>
        <v>2043</v>
      </c>
      <c r="G239" s="74">
        <v>52492</v>
      </c>
      <c r="H239" t="s">
        <v>9</v>
      </c>
    </row>
    <row r="240" spans="6:8">
      <c r="F240">
        <f t="shared" si="5"/>
        <v>2044</v>
      </c>
      <c r="G240" s="74">
        <v>52625</v>
      </c>
      <c r="H240" t="s">
        <v>11</v>
      </c>
    </row>
    <row r="241" spans="6:8">
      <c r="F241">
        <f t="shared" si="5"/>
        <v>2044</v>
      </c>
      <c r="G241" s="74">
        <v>52626</v>
      </c>
      <c r="H241" t="s">
        <v>11</v>
      </c>
    </row>
    <row r="242" spans="6:8">
      <c r="F242">
        <f t="shared" si="5"/>
        <v>2044</v>
      </c>
      <c r="G242" s="74">
        <v>52627</v>
      </c>
      <c r="H242" t="s">
        <v>11</v>
      </c>
    </row>
    <row r="243" spans="6:8">
      <c r="F243">
        <f>YEAR(G243)</f>
        <v>2044</v>
      </c>
      <c r="G243" s="74">
        <v>52732</v>
      </c>
      <c r="H243" t="s">
        <v>124</v>
      </c>
    </row>
    <row r="244" spans="6:8">
      <c r="F244">
        <f t="shared" si="5"/>
        <v>2044</v>
      </c>
      <c r="G244" s="74">
        <v>52874</v>
      </c>
      <c r="H244" t="s">
        <v>9</v>
      </c>
    </row>
    <row r="245" spans="6:8">
      <c r="F245">
        <f t="shared" si="5"/>
        <v>2044</v>
      </c>
      <c r="G245" s="74">
        <v>52875</v>
      </c>
      <c r="H245" t="s">
        <v>9</v>
      </c>
    </row>
    <row r="246" spans="6:8">
      <c r="F246">
        <f t="shared" si="5"/>
        <v>2044</v>
      </c>
      <c r="G246" s="74">
        <v>52876</v>
      </c>
      <c r="H246" t="s">
        <v>9</v>
      </c>
    </row>
    <row r="247" spans="6:8">
      <c r="F247">
        <f t="shared" si="5"/>
        <v>2045</v>
      </c>
      <c r="G247" s="74">
        <v>53009</v>
      </c>
      <c r="H247" t="s">
        <v>11</v>
      </c>
    </row>
    <row r="248" spans="6:8">
      <c r="F248">
        <f t="shared" si="5"/>
        <v>2045</v>
      </c>
      <c r="G248" s="74">
        <v>53010</v>
      </c>
      <c r="H248" t="s">
        <v>11</v>
      </c>
    </row>
    <row r="249" spans="6:8">
      <c r="F249">
        <f t="shared" si="5"/>
        <v>2045</v>
      </c>
      <c r="G249" s="74">
        <v>53011</v>
      </c>
      <c r="H249" t="s">
        <v>11</v>
      </c>
    </row>
    <row r="250" spans="6:8">
      <c r="F250">
        <f t="shared" si="5"/>
        <v>2045</v>
      </c>
      <c r="G250" s="74">
        <v>53106</v>
      </c>
      <c r="H250" t="s">
        <v>10</v>
      </c>
    </row>
    <row r="251" spans="6:8">
      <c r="F251">
        <f t="shared" si="5"/>
        <v>2045</v>
      </c>
      <c r="G251" s="74">
        <v>53229</v>
      </c>
      <c r="H251" t="s">
        <v>9</v>
      </c>
    </row>
    <row r="252" spans="6:8">
      <c r="F252">
        <f t="shared" si="5"/>
        <v>2045</v>
      </c>
      <c r="G252" s="74">
        <v>53230</v>
      </c>
      <c r="H252" t="s">
        <v>9</v>
      </c>
    </row>
    <row r="253" spans="6:8">
      <c r="F253">
        <f t="shared" si="5"/>
        <v>2045</v>
      </c>
      <c r="G253" s="74">
        <v>53231</v>
      </c>
      <c r="H253" t="s">
        <v>9</v>
      </c>
    </row>
    <row r="254" spans="6:8">
      <c r="F254">
        <f t="shared" si="5"/>
        <v>2046</v>
      </c>
      <c r="G254" s="74">
        <v>53363</v>
      </c>
      <c r="H254" t="s">
        <v>11</v>
      </c>
    </row>
    <row r="255" spans="6:8">
      <c r="F255">
        <f t="shared" si="5"/>
        <v>2046</v>
      </c>
      <c r="G255" s="74">
        <v>53364</v>
      </c>
      <c r="H255" t="s">
        <v>11</v>
      </c>
    </row>
    <row r="256" spans="6:8">
      <c r="F256">
        <f t="shared" si="5"/>
        <v>2046</v>
      </c>
      <c r="G256" s="74">
        <v>53365</v>
      </c>
      <c r="H256" t="s">
        <v>11</v>
      </c>
    </row>
    <row r="257" spans="6:8">
      <c r="F257">
        <f t="shared" si="5"/>
        <v>2046</v>
      </c>
      <c r="G257" s="74">
        <v>53460</v>
      </c>
      <c r="H257" t="s">
        <v>10</v>
      </c>
    </row>
    <row r="258" spans="6:8">
      <c r="F258">
        <f t="shared" si="5"/>
        <v>2046</v>
      </c>
      <c r="G258" s="74">
        <v>53584</v>
      </c>
      <c r="H258" t="s">
        <v>9</v>
      </c>
    </row>
    <row r="259" spans="6:8">
      <c r="F259">
        <f t="shared" si="5"/>
        <v>2046</v>
      </c>
      <c r="G259" s="74">
        <v>53585</v>
      </c>
      <c r="H259" t="s">
        <v>9</v>
      </c>
    </row>
    <row r="260" spans="6:8">
      <c r="F260">
        <f t="shared" ref="F260:F323" si="6">YEAR(G260)</f>
        <v>2046</v>
      </c>
      <c r="G260" s="74">
        <v>53586</v>
      </c>
      <c r="H260" t="s">
        <v>9</v>
      </c>
    </row>
    <row r="261" spans="6:8">
      <c r="F261">
        <f t="shared" si="6"/>
        <v>2047</v>
      </c>
      <c r="G261" s="74">
        <v>53717</v>
      </c>
      <c r="H261" t="s">
        <v>11</v>
      </c>
    </row>
    <row r="262" spans="6:8">
      <c r="F262">
        <f t="shared" si="6"/>
        <v>2047</v>
      </c>
      <c r="G262" s="74">
        <v>53718</v>
      </c>
      <c r="H262" t="s">
        <v>11</v>
      </c>
    </row>
    <row r="263" spans="6:8">
      <c r="F263">
        <f t="shared" si="6"/>
        <v>2047</v>
      </c>
      <c r="G263" s="74">
        <v>53719</v>
      </c>
      <c r="H263" t="s">
        <v>11</v>
      </c>
    </row>
    <row r="264" spans="6:8">
      <c r="F264">
        <f t="shared" si="6"/>
        <v>2047</v>
      </c>
      <c r="G264" s="74">
        <v>53814</v>
      </c>
      <c r="H264" t="s">
        <v>10</v>
      </c>
    </row>
    <row r="265" spans="6:8">
      <c r="F265">
        <f t="shared" si="6"/>
        <v>2047</v>
      </c>
      <c r="G265" s="74">
        <v>53969</v>
      </c>
      <c r="H265" t="s">
        <v>9</v>
      </c>
    </row>
    <row r="266" spans="6:8">
      <c r="F266">
        <f t="shared" si="6"/>
        <v>2047</v>
      </c>
      <c r="G266" s="74">
        <v>53970</v>
      </c>
      <c r="H266" t="s">
        <v>9</v>
      </c>
    </row>
    <row r="267" spans="6:8">
      <c r="F267">
        <f t="shared" si="6"/>
        <v>2048</v>
      </c>
      <c r="G267" s="74">
        <v>54101</v>
      </c>
      <c r="H267" t="s">
        <v>11</v>
      </c>
    </row>
    <row r="268" spans="6:8">
      <c r="F268">
        <f t="shared" si="6"/>
        <v>2048</v>
      </c>
      <c r="G268" s="74">
        <v>54102</v>
      </c>
      <c r="H268" t="s">
        <v>11</v>
      </c>
    </row>
    <row r="269" spans="6:8">
      <c r="F269">
        <f t="shared" si="6"/>
        <v>2048</v>
      </c>
      <c r="G269" s="74">
        <v>54103</v>
      </c>
      <c r="H269" t="s">
        <v>11</v>
      </c>
    </row>
    <row r="270" spans="6:8">
      <c r="F270">
        <f t="shared" si="6"/>
        <v>2048</v>
      </c>
      <c r="G270" s="74">
        <v>54198</v>
      </c>
      <c r="H270" t="s">
        <v>10</v>
      </c>
    </row>
    <row r="271" spans="6:8">
      <c r="F271">
        <f t="shared" si="6"/>
        <v>2048</v>
      </c>
      <c r="G271" s="74">
        <v>54322</v>
      </c>
      <c r="H271" t="s">
        <v>9</v>
      </c>
    </row>
    <row r="272" spans="6:8">
      <c r="F272">
        <f t="shared" si="6"/>
        <v>2048</v>
      </c>
      <c r="G272" s="74">
        <v>54323</v>
      </c>
      <c r="H272" t="s">
        <v>9</v>
      </c>
    </row>
    <row r="273" spans="6:8">
      <c r="F273">
        <f t="shared" si="6"/>
        <v>2048</v>
      </c>
      <c r="G273" s="74">
        <v>54324</v>
      </c>
      <c r="H273" t="s">
        <v>9</v>
      </c>
    </row>
    <row r="274" spans="6:8">
      <c r="F274">
        <f t="shared" si="6"/>
        <v>2049</v>
      </c>
      <c r="G274" s="74">
        <v>54455</v>
      </c>
      <c r="H274" t="s">
        <v>11</v>
      </c>
    </row>
    <row r="275" spans="6:8">
      <c r="F275">
        <f t="shared" si="6"/>
        <v>2049</v>
      </c>
      <c r="G275" s="74">
        <v>54456</v>
      </c>
      <c r="H275" t="s">
        <v>11</v>
      </c>
    </row>
    <row r="276" spans="6:8">
      <c r="F276">
        <f t="shared" si="6"/>
        <v>2049</v>
      </c>
      <c r="G276" s="74">
        <v>54457</v>
      </c>
      <c r="H276" t="s">
        <v>11</v>
      </c>
    </row>
    <row r="277" spans="6:8">
      <c r="F277">
        <f t="shared" si="6"/>
        <v>2049</v>
      </c>
      <c r="G277" s="74">
        <v>54552</v>
      </c>
      <c r="H277" t="s">
        <v>10</v>
      </c>
    </row>
    <row r="278" spans="6:8">
      <c r="F278">
        <f t="shared" si="6"/>
        <v>2049</v>
      </c>
      <c r="G278" s="74">
        <v>54676</v>
      </c>
      <c r="H278" t="s">
        <v>9</v>
      </c>
    </row>
    <row r="279" spans="6:8">
      <c r="F279">
        <f t="shared" si="6"/>
        <v>2049</v>
      </c>
      <c r="G279" s="74">
        <v>54677</v>
      </c>
      <c r="H279" t="s">
        <v>9</v>
      </c>
    </row>
    <row r="280" spans="6:8">
      <c r="F280">
        <f t="shared" si="6"/>
        <v>2049</v>
      </c>
      <c r="G280" s="74">
        <v>54678</v>
      </c>
      <c r="H280" t="s">
        <v>9</v>
      </c>
    </row>
    <row r="281" spans="6:8">
      <c r="F281">
        <f t="shared" si="6"/>
        <v>2050</v>
      </c>
      <c r="G281" s="74">
        <v>54810</v>
      </c>
      <c r="H281" t="s">
        <v>11</v>
      </c>
    </row>
    <row r="282" spans="6:8">
      <c r="F282">
        <f t="shared" si="6"/>
        <v>2050</v>
      </c>
      <c r="G282" s="74">
        <v>54811</v>
      </c>
      <c r="H282" t="s">
        <v>11</v>
      </c>
    </row>
    <row r="283" spans="6:8">
      <c r="F283">
        <f t="shared" si="6"/>
        <v>2050</v>
      </c>
      <c r="G283" s="74">
        <v>54812</v>
      </c>
      <c r="H283" t="s">
        <v>11</v>
      </c>
    </row>
    <row r="284" spans="6:8">
      <c r="F284">
        <f t="shared" si="6"/>
        <v>2050</v>
      </c>
      <c r="G284" s="74">
        <v>54936</v>
      </c>
      <c r="H284" t="s">
        <v>10</v>
      </c>
    </row>
    <row r="285" spans="6:8">
      <c r="F285">
        <f t="shared" si="6"/>
        <v>2050</v>
      </c>
      <c r="G285" s="74">
        <v>55060</v>
      </c>
      <c r="H285" t="s">
        <v>9</v>
      </c>
    </row>
    <row r="286" spans="6:8">
      <c r="F286">
        <f t="shared" si="6"/>
        <v>2050</v>
      </c>
      <c r="G286" s="74">
        <v>55061</v>
      </c>
      <c r="H286" t="s">
        <v>9</v>
      </c>
    </row>
    <row r="287" spans="6:8">
      <c r="F287">
        <f t="shared" si="6"/>
        <v>2050</v>
      </c>
      <c r="G287" s="74">
        <v>55062</v>
      </c>
      <c r="H287" t="s">
        <v>9</v>
      </c>
    </row>
    <row r="288" spans="6:8">
      <c r="F288">
        <f t="shared" si="6"/>
        <v>2051</v>
      </c>
      <c r="G288" s="74">
        <v>55194</v>
      </c>
      <c r="H288" t="s">
        <v>11</v>
      </c>
    </row>
    <row r="289" spans="6:8">
      <c r="F289">
        <f t="shared" si="6"/>
        <v>2051</v>
      </c>
      <c r="G289" s="74">
        <v>55195</v>
      </c>
      <c r="H289" t="s">
        <v>11</v>
      </c>
    </row>
    <row r="290" spans="6:8">
      <c r="F290">
        <f t="shared" si="6"/>
        <v>2051</v>
      </c>
      <c r="G290" s="74">
        <v>55196</v>
      </c>
      <c r="H290" t="s">
        <v>11</v>
      </c>
    </row>
    <row r="291" spans="6:8">
      <c r="F291">
        <f t="shared" si="6"/>
        <v>2051</v>
      </c>
      <c r="G291" s="74">
        <v>55290</v>
      </c>
      <c r="H291" t="s">
        <v>10</v>
      </c>
    </row>
    <row r="292" spans="6:8">
      <c r="F292">
        <f t="shared" si="6"/>
        <v>2051</v>
      </c>
      <c r="G292" s="74">
        <v>55414</v>
      </c>
      <c r="H292" t="s">
        <v>9</v>
      </c>
    </row>
    <row r="293" spans="6:8">
      <c r="F293">
        <f t="shared" si="6"/>
        <v>2051</v>
      </c>
      <c r="G293" s="74">
        <v>55415</v>
      </c>
      <c r="H293" t="s">
        <v>9</v>
      </c>
    </row>
    <row r="294" spans="6:8">
      <c r="F294">
        <f t="shared" si="6"/>
        <v>2051</v>
      </c>
      <c r="G294" s="74">
        <v>55416</v>
      </c>
      <c r="H294" t="s">
        <v>9</v>
      </c>
    </row>
    <row r="295" spans="6:8">
      <c r="F295">
        <f t="shared" si="6"/>
        <v>2052</v>
      </c>
      <c r="G295" s="74">
        <v>55549</v>
      </c>
      <c r="H295" t="s">
        <v>11</v>
      </c>
    </row>
    <row r="296" spans="6:8">
      <c r="F296">
        <f t="shared" si="6"/>
        <v>2052</v>
      </c>
      <c r="G296" s="74">
        <v>55550</v>
      </c>
      <c r="H296" t="s">
        <v>11</v>
      </c>
    </row>
    <row r="297" spans="6:8">
      <c r="F297">
        <f t="shared" si="6"/>
        <v>2052</v>
      </c>
      <c r="G297" s="74">
        <v>55551</v>
      </c>
      <c r="H297" t="s">
        <v>11</v>
      </c>
    </row>
    <row r="298" spans="6:8">
      <c r="F298">
        <f t="shared" si="6"/>
        <v>2052</v>
      </c>
      <c r="G298" s="74">
        <v>55645</v>
      </c>
      <c r="H298" t="s">
        <v>10</v>
      </c>
    </row>
    <row r="299" spans="6:8">
      <c r="F299">
        <f t="shared" si="6"/>
        <v>2052</v>
      </c>
      <c r="G299" s="74">
        <v>55768</v>
      </c>
      <c r="H299" t="s">
        <v>9</v>
      </c>
    </row>
    <row r="300" spans="6:8">
      <c r="F300">
        <f t="shared" si="6"/>
        <v>2052</v>
      </c>
      <c r="G300" s="74">
        <v>55769</v>
      </c>
      <c r="H300" t="s">
        <v>9</v>
      </c>
    </row>
    <row r="301" spans="6:8">
      <c r="F301">
        <f t="shared" si="6"/>
        <v>2052</v>
      </c>
      <c r="G301" s="74">
        <v>55770</v>
      </c>
      <c r="H301" t="s">
        <v>9</v>
      </c>
    </row>
    <row r="302" spans="6:8">
      <c r="F302">
        <f t="shared" si="6"/>
        <v>2053</v>
      </c>
      <c r="G302" s="74">
        <v>55933</v>
      </c>
      <c r="H302" t="s">
        <v>11</v>
      </c>
    </row>
    <row r="303" spans="6:8">
      <c r="F303">
        <f t="shared" si="6"/>
        <v>2053</v>
      </c>
      <c r="G303" s="74">
        <v>55934</v>
      </c>
      <c r="H303" t="s">
        <v>11</v>
      </c>
    </row>
    <row r="304" spans="6:8">
      <c r="F304">
        <f t="shared" si="6"/>
        <v>2053</v>
      </c>
      <c r="G304" s="74">
        <v>55935</v>
      </c>
      <c r="H304" t="s">
        <v>11</v>
      </c>
    </row>
    <row r="305" spans="6:8">
      <c r="F305">
        <f t="shared" si="6"/>
        <v>2053</v>
      </c>
      <c r="G305" s="74">
        <v>56029</v>
      </c>
      <c r="H305" t="s">
        <v>10</v>
      </c>
    </row>
    <row r="306" spans="6:8">
      <c r="F306">
        <f t="shared" si="6"/>
        <v>2053</v>
      </c>
      <c r="G306" s="74">
        <v>56152</v>
      </c>
      <c r="H306" t="s">
        <v>9</v>
      </c>
    </row>
    <row r="307" spans="6:8">
      <c r="F307">
        <f t="shared" si="6"/>
        <v>2053</v>
      </c>
      <c r="G307" s="74">
        <v>56153</v>
      </c>
      <c r="H307" t="s">
        <v>9</v>
      </c>
    </row>
    <row r="308" spans="6:8">
      <c r="F308">
        <f t="shared" si="6"/>
        <v>2053</v>
      </c>
      <c r="G308" s="74">
        <v>56154</v>
      </c>
      <c r="H308" t="s">
        <v>9</v>
      </c>
    </row>
    <row r="309" spans="6:8">
      <c r="F309">
        <f t="shared" si="6"/>
        <v>2054</v>
      </c>
      <c r="G309" s="74">
        <v>56287</v>
      </c>
      <c r="H309" t="s">
        <v>11</v>
      </c>
    </row>
    <row r="310" spans="6:8">
      <c r="F310">
        <f t="shared" si="6"/>
        <v>2054</v>
      </c>
      <c r="G310" s="74">
        <v>56288</v>
      </c>
      <c r="H310" t="s">
        <v>11</v>
      </c>
    </row>
    <row r="311" spans="6:8">
      <c r="F311">
        <f t="shared" si="6"/>
        <v>2054</v>
      </c>
      <c r="G311" s="74">
        <v>56289</v>
      </c>
      <c r="H311" t="s">
        <v>11</v>
      </c>
    </row>
    <row r="312" spans="6:8">
      <c r="F312">
        <f t="shared" si="6"/>
        <v>2054</v>
      </c>
      <c r="G312" s="74">
        <v>56384</v>
      </c>
      <c r="H312" t="s">
        <v>10</v>
      </c>
    </row>
    <row r="313" spans="6:8">
      <c r="F313">
        <f t="shared" si="6"/>
        <v>2054</v>
      </c>
      <c r="G313" s="74">
        <v>56507</v>
      </c>
      <c r="H313" t="s">
        <v>9</v>
      </c>
    </row>
    <row r="314" spans="6:8">
      <c r="F314">
        <f t="shared" si="6"/>
        <v>2054</v>
      </c>
      <c r="G314" s="74">
        <v>56508</v>
      </c>
      <c r="H314" t="s">
        <v>9</v>
      </c>
    </row>
    <row r="315" spans="6:8">
      <c r="F315">
        <f t="shared" si="6"/>
        <v>2054</v>
      </c>
      <c r="G315" s="74">
        <v>56509</v>
      </c>
      <c r="H315" t="s">
        <v>9</v>
      </c>
    </row>
    <row r="316" spans="6:8">
      <c r="F316">
        <f t="shared" si="6"/>
        <v>2055</v>
      </c>
      <c r="G316" s="74">
        <v>56641</v>
      </c>
      <c r="H316" t="s">
        <v>11</v>
      </c>
    </row>
    <row r="317" spans="6:8">
      <c r="F317">
        <f t="shared" si="6"/>
        <v>2055</v>
      </c>
      <c r="G317" s="74">
        <v>56642</v>
      </c>
      <c r="H317" t="s">
        <v>11</v>
      </c>
    </row>
    <row r="318" spans="6:8">
      <c r="F318">
        <f t="shared" si="6"/>
        <v>2055</v>
      </c>
      <c r="G318" s="74">
        <v>56643</v>
      </c>
      <c r="H318" t="s">
        <v>11</v>
      </c>
    </row>
    <row r="319" spans="6:8">
      <c r="F319">
        <f t="shared" si="6"/>
        <v>2055</v>
      </c>
      <c r="G319" s="74">
        <v>56738</v>
      </c>
      <c r="H319" t="s">
        <v>10</v>
      </c>
    </row>
    <row r="320" spans="6:8">
      <c r="F320">
        <f t="shared" si="6"/>
        <v>2055</v>
      </c>
      <c r="G320" s="74">
        <v>56891</v>
      </c>
      <c r="H320" t="s">
        <v>9</v>
      </c>
    </row>
    <row r="321" spans="6:8">
      <c r="F321">
        <f t="shared" si="6"/>
        <v>2055</v>
      </c>
      <c r="G321" s="74">
        <v>56892</v>
      </c>
      <c r="H321" t="s">
        <v>9</v>
      </c>
    </row>
    <row r="322" spans="6:8">
      <c r="F322">
        <f t="shared" si="6"/>
        <v>2055</v>
      </c>
      <c r="G322" s="74">
        <v>56893</v>
      </c>
      <c r="H322" t="s">
        <v>9</v>
      </c>
    </row>
    <row r="323" spans="6:8">
      <c r="F323">
        <f t="shared" si="6"/>
        <v>2056</v>
      </c>
      <c r="G323" s="74">
        <v>57024</v>
      </c>
      <c r="H323" t="s">
        <v>11</v>
      </c>
    </row>
    <row r="324" spans="6:8">
      <c r="F324">
        <f t="shared" ref="F324:F387" si="7">YEAR(G324)</f>
        <v>2056</v>
      </c>
      <c r="G324" s="74">
        <v>57025</v>
      </c>
      <c r="H324" t="s">
        <v>11</v>
      </c>
    </row>
    <row r="325" spans="6:8">
      <c r="F325">
        <f t="shared" si="7"/>
        <v>2056</v>
      </c>
      <c r="G325" s="74">
        <v>57026</v>
      </c>
      <c r="H325" t="s">
        <v>11</v>
      </c>
    </row>
    <row r="326" spans="6:8">
      <c r="F326">
        <f t="shared" si="7"/>
        <v>2056</v>
      </c>
      <c r="G326" s="74">
        <v>57122</v>
      </c>
      <c r="H326" t="s">
        <v>10</v>
      </c>
    </row>
    <row r="327" spans="6:8">
      <c r="F327">
        <f t="shared" si="7"/>
        <v>2056</v>
      </c>
      <c r="G327" s="74">
        <v>57246</v>
      </c>
      <c r="H327" t="s">
        <v>9</v>
      </c>
    </row>
    <row r="328" spans="6:8">
      <c r="F328">
        <f t="shared" si="7"/>
        <v>2056</v>
      </c>
      <c r="G328" s="74">
        <v>57247</v>
      </c>
      <c r="H328" t="s">
        <v>9</v>
      </c>
    </row>
    <row r="329" spans="6:8">
      <c r="F329">
        <f t="shared" si="7"/>
        <v>2056</v>
      </c>
      <c r="G329" s="74">
        <v>57248</v>
      </c>
      <c r="H329" t="s">
        <v>9</v>
      </c>
    </row>
    <row r="330" spans="6:8">
      <c r="F330">
        <f t="shared" si="7"/>
        <v>2057</v>
      </c>
      <c r="G330" s="74">
        <v>57379</v>
      </c>
      <c r="H330" t="s">
        <v>11</v>
      </c>
    </row>
    <row r="331" spans="6:8">
      <c r="F331">
        <f t="shared" si="7"/>
        <v>2057</v>
      </c>
      <c r="G331" s="74">
        <v>57380</v>
      </c>
      <c r="H331" t="s">
        <v>11</v>
      </c>
    </row>
    <row r="332" spans="6:8">
      <c r="F332">
        <f t="shared" si="7"/>
        <v>2057</v>
      </c>
      <c r="G332" s="74">
        <v>57381</v>
      </c>
      <c r="H332" t="s">
        <v>11</v>
      </c>
    </row>
    <row r="333" spans="6:8">
      <c r="F333">
        <f t="shared" si="7"/>
        <v>2057</v>
      </c>
      <c r="G333" s="74">
        <v>57476</v>
      </c>
      <c r="H333" t="s">
        <v>10</v>
      </c>
    </row>
    <row r="334" spans="6:8">
      <c r="F334">
        <f t="shared" si="7"/>
        <v>2057</v>
      </c>
      <c r="G334" s="74">
        <v>57600</v>
      </c>
      <c r="H334" t="s">
        <v>9</v>
      </c>
    </row>
    <row r="335" spans="6:8">
      <c r="F335">
        <f t="shared" si="7"/>
        <v>2057</v>
      </c>
      <c r="G335" s="74">
        <v>57601</v>
      </c>
      <c r="H335" t="s">
        <v>9</v>
      </c>
    </row>
    <row r="336" spans="6:8">
      <c r="F336">
        <f t="shared" si="7"/>
        <v>2057</v>
      </c>
      <c r="G336" s="74">
        <v>57602</v>
      </c>
      <c r="H336" t="s">
        <v>9</v>
      </c>
    </row>
    <row r="337" spans="6:8">
      <c r="F337">
        <f t="shared" si="7"/>
        <v>2058</v>
      </c>
      <c r="G337" s="74">
        <v>57733</v>
      </c>
      <c r="H337" t="s">
        <v>11</v>
      </c>
    </row>
    <row r="338" spans="6:8">
      <c r="F338">
        <f t="shared" si="7"/>
        <v>2058</v>
      </c>
      <c r="G338" s="74">
        <v>57734</v>
      </c>
      <c r="H338" t="s">
        <v>11</v>
      </c>
    </row>
    <row r="339" spans="6:8">
      <c r="F339">
        <f t="shared" si="7"/>
        <v>2058</v>
      </c>
      <c r="G339" s="74">
        <v>57735</v>
      </c>
      <c r="H339" t="s">
        <v>11</v>
      </c>
    </row>
    <row r="340" spans="6:8">
      <c r="F340">
        <f t="shared" si="7"/>
        <v>2058</v>
      </c>
      <c r="G340" s="74">
        <v>57830</v>
      </c>
      <c r="H340" t="s">
        <v>10</v>
      </c>
    </row>
    <row r="341" spans="6:8">
      <c r="F341">
        <f t="shared" si="7"/>
        <v>2058</v>
      </c>
      <c r="G341" s="74">
        <v>57984</v>
      </c>
      <c r="H341" t="s">
        <v>9</v>
      </c>
    </row>
    <row r="342" spans="6:8">
      <c r="F342">
        <f t="shared" si="7"/>
        <v>2058</v>
      </c>
      <c r="G342" s="74">
        <v>57985</v>
      </c>
      <c r="H342" t="s">
        <v>9</v>
      </c>
    </row>
    <row r="343" spans="6:8">
      <c r="F343">
        <f t="shared" si="7"/>
        <v>2058</v>
      </c>
      <c r="G343" s="74">
        <v>57986</v>
      </c>
      <c r="H343" t="s">
        <v>12</v>
      </c>
    </row>
    <row r="344" spans="6:8">
      <c r="F344">
        <f t="shared" si="7"/>
        <v>2059</v>
      </c>
      <c r="G344" s="74">
        <v>58117</v>
      </c>
      <c r="H344" t="s">
        <v>11</v>
      </c>
    </row>
    <row r="345" spans="6:8">
      <c r="F345">
        <f t="shared" si="7"/>
        <v>2059</v>
      </c>
      <c r="G345" s="74">
        <v>58118</v>
      </c>
      <c r="H345" t="s">
        <v>11</v>
      </c>
    </row>
    <row r="346" spans="6:8">
      <c r="F346">
        <f t="shared" si="7"/>
        <v>2059</v>
      </c>
      <c r="G346" s="74">
        <v>58119</v>
      </c>
      <c r="H346" t="s">
        <v>11</v>
      </c>
    </row>
    <row r="347" spans="6:8">
      <c r="F347">
        <f t="shared" si="7"/>
        <v>2059</v>
      </c>
      <c r="G347" s="74">
        <v>58214</v>
      </c>
      <c r="H347" t="s">
        <v>10</v>
      </c>
    </row>
    <row r="348" spans="6:8">
      <c r="F348">
        <f t="shared" si="7"/>
        <v>2059</v>
      </c>
      <c r="G348" s="74">
        <v>58338</v>
      </c>
      <c r="H348" t="s">
        <v>9</v>
      </c>
    </row>
    <row r="349" spans="6:8">
      <c r="F349">
        <f t="shared" si="7"/>
        <v>2059</v>
      </c>
      <c r="G349" s="74">
        <v>58339</v>
      </c>
      <c r="H349" t="s">
        <v>9</v>
      </c>
    </row>
    <row r="350" spans="6:8">
      <c r="F350">
        <f t="shared" si="7"/>
        <v>2059</v>
      </c>
      <c r="G350" s="74">
        <v>58340</v>
      </c>
      <c r="H350" t="s">
        <v>9</v>
      </c>
    </row>
    <row r="351" spans="6:8">
      <c r="F351">
        <f t="shared" si="7"/>
        <v>2060</v>
      </c>
      <c r="G351" s="74">
        <v>58472</v>
      </c>
      <c r="H351" t="s">
        <v>11</v>
      </c>
    </row>
    <row r="352" spans="6:8">
      <c r="F352">
        <f t="shared" si="7"/>
        <v>2060</v>
      </c>
      <c r="G352" s="74">
        <v>58473</v>
      </c>
      <c r="H352" t="s">
        <v>11</v>
      </c>
    </row>
    <row r="353" spans="6:8">
      <c r="F353">
        <f t="shared" si="7"/>
        <v>2060</v>
      </c>
      <c r="G353" s="74">
        <v>58474</v>
      </c>
      <c r="H353" t="s">
        <v>11</v>
      </c>
    </row>
    <row r="354" spans="6:8">
      <c r="F354">
        <f t="shared" si="7"/>
        <v>2060</v>
      </c>
      <c r="G354" s="74">
        <v>58568</v>
      </c>
      <c r="H354" t="s">
        <v>10</v>
      </c>
    </row>
    <row r="355" spans="6:8">
      <c r="F355">
        <f t="shared" si="7"/>
        <v>2060</v>
      </c>
      <c r="G355" s="74">
        <v>58692</v>
      </c>
      <c r="H355" t="s">
        <v>9</v>
      </c>
    </row>
    <row r="356" spans="6:8">
      <c r="F356">
        <f t="shared" si="7"/>
        <v>2060</v>
      </c>
      <c r="G356" s="74">
        <v>58693</v>
      </c>
      <c r="H356" t="s">
        <v>9</v>
      </c>
    </row>
    <row r="357" spans="6:8">
      <c r="F357">
        <f t="shared" si="7"/>
        <v>2060</v>
      </c>
      <c r="G357" s="74">
        <v>58694</v>
      </c>
      <c r="H357" t="s">
        <v>9</v>
      </c>
    </row>
    <row r="358" spans="6:8">
      <c r="F358">
        <f t="shared" si="7"/>
        <v>2061</v>
      </c>
      <c r="G358" s="74">
        <v>58827</v>
      </c>
      <c r="H358" t="s">
        <v>11</v>
      </c>
    </row>
    <row r="359" spans="6:8">
      <c r="F359">
        <f t="shared" si="7"/>
        <v>2061</v>
      </c>
      <c r="G359" s="74">
        <v>58828</v>
      </c>
      <c r="H359" t="s">
        <v>11</v>
      </c>
    </row>
    <row r="360" spans="6:8">
      <c r="F360">
        <f t="shared" si="7"/>
        <v>2061</v>
      </c>
      <c r="G360" s="74">
        <v>58829</v>
      </c>
      <c r="H360" t="s">
        <v>11</v>
      </c>
    </row>
    <row r="361" spans="6:8">
      <c r="F361">
        <f t="shared" si="7"/>
        <v>2061</v>
      </c>
      <c r="G361" s="74">
        <v>58952</v>
      </c>
      <c r="H361" t="s">
        <v>10</v>
      </c>
    </row>
    <row r="362" spans="6:8">
      <c r="F362">
        <f t="shared" si="7"/>
        <v>2061</v>
      </c>
      <c r="G362" s="74">
        <v>59076</v>
      </c>
      <c r="H362" t="s">
        <v>9</v>
      </c>
    </row>
    <row r="363" spans="6:8">
      <c r="F363">
        <f t="shared" si="7"/>
        <v>2061</v>
      </c>
      <c r="G363" s="74">
        <v>59077</v>
      </c>
      <c r="H363" t="s">
        <v>9</v>
      </c>
    </row>
    <row r="364" spans="6:8">
      <c r="F364">
        <f t="shared" si="7"/>
        <v>2061</v>
      </c>
      <c r="G364" s="74">
        <v>59078</v>
      </c>
      <c r="H364" t="s">
        <v>9</v>
      </c>
    </row>
    <row r="365" spans="6:8">
      <c r="F365">
        <f t="shared" si="7"/>
        <v>2062</v>
      </c>
      <c r="G365" s="74">
        <v>59210</v>
      </c>
      <c r="H365" t="s">
        <v>11</v>
      </c>
    </row>
    <row r="366" spans="6:8">
      <c r="F366">
        <f t="shared" si="7"/>
        <v>2062</v>
      </c>
      <c r="G366" s="74">
        <v>59211</v>
      </c>
      <c r="H366" t="s">
        <v>11</v>
      </c>
    </row>
    <row r="367" spans="6:8">
      <c r="F367">
        <f t="shared" si="7"/>
        <v>2062</v>
      </c>
      <c r="G367" s="74">
        <v>59212</v>
      </c>
      <c r="H367" t="s">
        <v>11</v>
      </c>
    </row>
    <row r="368" spans="6:8">
      <c r="F368">
        <f t="shared" si="7"/>
        <v>2062</v>
      </c>
      <c r="G368" s="74">
        <v>59307</v>
      </c>
      <c r="H368" t="s">
        <v>10</v>
      </c>
    </row>
    <row r="369" spans="6:8">
      <c r="F369">
        <f t="shared" si="7"/>
        <v>2062</v>
      </c>
      <c r="G369" s="74">
        <v>59430</v>
      </c>
      <c r="H369" t="s">
        <v>9</v>
      </c>
    </row>
    <row r="370" spans="6:8">
      <c r="F370">
        <f t="shared" si="7"/>
        <v>2062</v>
      </c>
      <c r="G370" s="74">
        <v>59431</v>
      </c>
      <c r="H370" t="s">
        <v>9</v>
      </c>
    </row>
    <row r="371" spans="6:8">
      <c r="F371">
        <f t="shared" si="7"/>
        <v>2062</v>
      </c>
      <c r="G371" s="74">
        <v>59432</v>
      </c>
      <c r="H371" t="s">
        <v>9</v>
      </c>
    </row>
    <row r="372" spans="6:8">
      <c r="F372">
        <f t="shared" si="7"/>
        <v>2063</v>
      </c>
      <c r="G372" s="74">
        <v>59564</v>
      </c>
      <c r="H372" t="s">
        <v>11</v>
      </c>
    </row>
    <row r="373" spans="6:8">
      <c r="F373">
        <f t="shared" si="7"/>
        <v>2063</v>
      </c>
      <c r="G373" s="74">
        <v>59565</v>
      </c>
      <c r="H373" t="s">
        <v>11</v>
      </c>
    </row>
    <row r="374" spans="6:8">
      <c r="F374">
        <f t="shared" si="7"/>
        <v>2063</v>
      </c>
      <c r="G374" s="74">
        <v>59566</v>
      </c>
      <c r="H374" t="s">
        <v>11</v>
      </c>
    </row>
    <row r="375" spans="6:8">
      <c r="F375">
        <f t="shared" si="7"/>
        <v>2063</v>
      </c>
      <c r="G375" s="74">
        <v>59662</v>
      </c>
      <c r="H375" t="s">
        <v>10</v>
      </c>
    </row>
    <row r="376" spans="6:8">
      <c r="F376">
        <f t="shared" si="7"/>
        <v>2063</v>
      </c>
      <c r="G376" s="74">
        <v>59814</v>
      </c>
      <c r="H376" t="s">
        <v>9</v>
      </c>
    </row>
    <row r="377" spans="6:8">
      <c r="F377">
        <f t="shared" si="7"/>
        <v>2063</v>
      </c>
      <c r="G377" s="74">
        <v>59815</v>
      </c>
      <c r="H377" t="s">
        <v>9</v>
      </c>
    </row>
    <row r="378" spans="6:8">
      <c r="F378">
        <f t="shared" si="7"/>
        <v>2063</v>
      </c>
      <c r="G378" s="74">
        <v>59816</v>
      </c>
      <c r="H378" t="s">
        <v>9</v>
      </c>
    </row>
    <row r="379" spans="6:8">
      <c r="F379">
        <f t="shared" si="7"/>
        <v>2064</v>
      </c>
      <c r="G379" s="74">
        <v>59948</v>
      </c>
      <c r="H379" t="s">
        <v>11</v>
      </c>
    </row>
    <row r="380" spans="6:8">
      <c r="F380">
        <f t="shared" si="7"/>
        <v>2064</v>
      </c>
      <c r="G380" s="74">
        <v>59949</v>
      </c>
      <c r="H380" t="s">
        <v>11</v>
      </c>
    </row>
    <row r="381" spans="6:8">
      <c r="F381">
        <f t="shared" si="7"/>
        <v>2064</v>
      </c>
      <c r="G381" s="74">
        <v>59950</v>
      </c>
      <c r="H381" t="s">
        <v>11</v>
      </c>
    </row>
    <row r="382" spans="6:8">
      <c r="F382">
        <f t="shared" si="7"/>
        <v>2064</v>
      </c>
      <c r="G382" s="74">
        <v>60045</v>
      </c>
      <c r="H382" t="s">
        <v>10</v>
      </c>
    </row>
    <row r="383" spans="6:8">
      <c r="F383">
        <f t="shared" si="7"/>
        <v>2064</v>
      </c>
      <c r="G383" s="74">
        <v>60169</v>
      </c>
      <c r="H383" t="s">
        <v>9</v>
      </c>
    </row>
    <row r="384" spans="6:8">
      <c r="F384">
        <f t="shared" si="7"/>
        <v>2064</v>
      </c>
      <c r="G384" s="74">
        <v>60170</v>
      </c>
      <c r="H384" t="s">
        <v>9</v>
      </c>
    </row>
    <row r="385" spans="6:8">
      <c r="F385">
        <f t="shared" si="7"/>
        <v>2064</v>
      </c>
      <c r="G385" s="74">
        <v>60171</v>
      </c>
      <c r="H385" t="s">
        <v>9</v>
      </c>
    </row>
    <row r="386" spans="6:8">
      <c r="F386">
        <f t="shared" si="7"/>
        <v>2065</v>
      </c>
      <c r="G386" s="74">
        <v>60302</v>
      </c>
      <c r="H386" t="s">
        <v>11</v>
      </c>
    </row>
    <row r="387" spans="6:8">
      <c r="F387">
        <f t="shared" si="7"/>
        <v>2065</v>
      </c>
      <c r="G387" s="74">
        <v>60303</v>
      </c>
      <c r="H387" t="s">
        <v>11</v>
      </c>
    </row>
    <row r="388" spans="6:8">
      <c r="F388">
        <f t="shared" ref="F388:F451" si="8">YEAR(G388)</f>
        <v>2065</v>
      </c>
      <c r="G388" s="74">
        <v>60304</v>
      </c>
      <c r="H388" t="s">
        <v>11</v>
      </c>
    </row>
    <row r="389" spans="6:8">
      <c r="F389">
        <f t="shared" si="8"/>
        <v>2065</v>
      </c>
      <c r="G389" s="74">
        <v>60399</v>
      </c>
      <c r="H389" t="s">
        <v>10</v>
      </c>
    </row>
    <row r="390" spans="6:8">
      <c r="F390">
        <f t="shared" si="8"/>
        <v>2065</v>
      </c>
      <c r="G390" s="74">
        <v>60524</v>
      </c>
      <c r="H390" t="s">
        <v>9</v>
      </c>
    </row>
    <row r="391" spans="6:8">
      <c r="F391">
        <f t="shared" si="8"/>
        <v>2065</v>
      </c>
      <c r="G391" s="74">
        <v>60525</v>
      </c>
      <c r="H391" t="s">
        <v>9</v>
      </c>
    </row>
    <row r="392" spans="6:8">
      <c r="F392">
        <f t="shared" si="8"/>
        <v>2065</v>
      </c>
      <c r="G392" s="74">
        <v>60526</v>
      </c>
      <c r="H392" t="s">
        <v>9</v>
      </c>
    </row>
    <row r="393" spans="6:8">
      <c r="F393">
        <f t="shared" si="8"/>
        <v>2066</v>
      </c>
      <c r="G393" s="74">
        <v>60657</v>
      </c>
      <c r="H393" t="s">
        <v>11</v>
      </c>
    </row>
    <row r="394" spans="6:8">
      <c r="F394">
        <f t="shared" si="8"/>
        <v>2066</v>
      </c>
      <c r="G394" s="74">
        <v>60658</v>
      </c>
      <c r="H394" t="s">
        <v>11</v>
      </c>
    </row>
    <row r="395" spans="6:8">
      <c r="F395">
        <f t="shared" si="8"/>
        <v>2066</v>
      </c>
      <c r="G395" s="74">
        <v>60659</v>
      </c>
      <c r="H395" t="s">
        <v>11</v>
      </c>
    </row>
    <row r="396" spans="6:8">
      <c r="F396">
        <f t="shared" si="8"/>
        <v>2066</v>
      </c>
      <c r="G396" s="74">
        <v>60753</v>
      </c>
      <c r="H396" t="s">
        <v>10</v>
      </c>
    </row>
    <row r="397" spans="6:8">
      <c r="F397">
        <f t="shared" si="8"/>
        <v>2066</v>
      </c>
      <c r="G397" s="74">
        <v>60907</v>
      </c>
      <c r="H397" t="s">
        <v>9</v>
      </c>
    </row>
    <row r="398" spans="6:8">
      <c r="F398">
        <f t="shared" si="8"/>
        <v>2066</v>
      </c>
      <c r="G398" s="74">
        <v>60908</v>
      </c>
      <c r="H398" t="s">
        <v>12</v>
      </c>
    </row>
    <row r="399" spans="6:8">
      <c r="F399">
        <f t="shared" si="8"/>
        <v>2066</v>
      </c>
      <c r="G399" s="74">
        <v>60909</v>
      </c>
      <c r="H399" t="s">
        <v>9</v>
      </c>
    </row>
    <row r="400" spans="6:8">
      <c r="F400">
        <f t="shared" si="8"/>
        <v>2067</v>
      </c>
      <c r="G400" s="74">
        <v>61041</v>
      </c>
      <c r="H400" t="s">
        <v>11</v>
      </c>
    </row>
    <row r="401" spans="6:8">
      <c r="F401">
        <f t="shared" si="8"/>
        <v>2067</v>
      </c>
      <c r="G401" s="74">
        <v>61042</v>
      </c>
      <c r="H401" t="s">
        <v>11</v>
      </c>
    </row>
    <row r="402" spans="6:8">
      <c r="F402">
        <f t="shared" si="8"/>
        <v>2067</v>
      </c>
      <c r="G402" s="74">
        <v>61043</v>
      </c>
      <c r="H402" t="s">
        <v>11</v>
      </c>
    </row>
    <row r="403" spans="6:8">
      <c r="F403">
        <f t="shared" si="8"/>
        <v>2067</v>
      </c>
      <c r="G403" s="74">
        <v>61137</v>
      </c>
      <c r="H403" t="s">
        <v>10</v>
      </c>
    </row>
    <row r="404" spans="6:8">
      <c r="F404">
        <f t="shared" si="8"/>
        <v>2067</v>
      </c>
      <c r="G404" s="74">
        <v>61262</v>
      </c>
      <c r="H404" t="s">
        <v>9</v>
      </c>
    </row>
    <row r="405" spans="6:8">
      <c r="F405">
        <f t="shared" si="8"/>
        <v>2067</v>
      </c>
      <c r="G405" s="74">
        <v>61263</v>
      </c>
      <c r="H405" t="s">
        <v>9</v>
      </c>
    </row>
    <row r="406" spans="6:8">
      <c r="F406">
        <f t="shared" si="8"/>
        <v>2067</v>
      </c>
      <c r="G406" s="74">
        <v>61264</v>
      </c>
      <c r="H406" t="s">
        <v>9</v>
      </c>
    </row>
    <row r="407" spans="6:8">
      <c r="F407">
        <f t="shared" si="8"/>
        <v>2068</v>
      </c>
      <c r="G407" s="74">
        <v>61395</v>
      </c>
      <c r="H407" t="s">
        <v>11</v>
      </c>
    </row>
    <row r="408" spans="6:8">
      <c r="F408">
        <f t="shared" si="8"/>
        <v>2068</v>
      </c>
      <c r="G408" s="74">
        <v>61396</v>
      </c>
      <c r="H408" t="s">
        <v>11</v>
      </c>
    </row>
    <row r="409" spans="6:8">
      <c r="F409">
        <f t="shared" si="8"/>
        <v>2068</v>
      </c>
      <c r="G409" s="74">
        <v>61397</v>
      </c>
      <c r="H409" t="s">
        <v>11</v>
      </c>
    </row>
    <row r="410" spans="6:8">
      <c r="F410">
        <f t="shared" si="8"/>
        <v>2068</v>
      </c>
      <c r="G410" s="74">
        <v>61492</v>
      </c>
      <c r="H410" t="s">
        <v>10</v>
      </c>
    </row>
    <row r="411" spans="6:8">
      <c r="F411">
        <f t="shared" si="8"/>
        <v>2068</v>
      </c>
      <c r="G411" s="74">
        <v>61616</v>
      </c>
      <c r="H411" t="s">
        <v>9</v>
      </c>
    </row>
    <row r="412" spans="6:8">
      <c r="F412">
        <f t="shared" si="8"/>
        <v>2068</v>
      </c>
      <c r="G412" s="74">
        <v>61617</v>
      </c>
      <c r="H412" t="s">
        <v>9</v>
      </c>
    </row>
    <row r="413" spans="6:8">
      <c r="F413">
        <f t="shared" si="8"/>
        <v>2068</v>
      </c>
      <c r="G413" s="74">
        <v>61618</v>
      </c>
      <c r="H413" t="s">
        <v>9</v>
      </c>
    </row>
    <row r="414" spans="6:8">
      <c r="F414">
        <f t="shared" si="8"/>
        <v>2069</v>
      </c>
      <c r="G414" s="74">
        <v>61750</v>
      </c>
      <c r="H414" t="s">
        <v>11</v>
      </c>
    </row>
    <row r="415" spans="6:8">
      <c r="F415">
        <f t="shared" si="8"/>
        <v>2069</v>
      </c>
      <c r="G415" s="74">
        <v>61751</v>
      </c>
      <c r="H415" t="s">
        <v>11</v>
      </c>
    </row>
    <row r="416" spans="6:8">
      <c r="F416">
        <f t="shared" si="8"/>
        <v>2069</v>
      </c>
      <c r="G416" s="74">
        <v>61752</v>
      </c>
      <c r="H416" t="s">
        <v>11</v>
      </c>
    </row>
    <row r="417" spans="6:8">
      <c r="F417">
        <f t="shared" si="8"/>
        <v>2069</v>
      </c>
      <c r="G417" s="74">
        <v>61846</v>
      </c>
      <c r="H417" t="s">
        <v>10</v>
      </c>
    </row>
    <row r="418" spans="6:8">
      <c r="F418">
        <f t="shared" si="8"/>
        <v>2069</v>
      </c>
      <c r="G418" s="74">
        <v>61999</v>
      </c>
      <c r="H418" t="s">
        <v>9</v>
      </c>
    </row>
    <row r="419" spans="6:8">
      <c r="F419">
        <f t="shared" si="8"/>
        <v>2069</v>
      </c>
      <c r="G419" s="74">
        <v>62000</v>
      </c>
      <c r="H419" t="s">
        <v>9</v>
      </c>
    </row>
    <row r="420" spans="6:8">
      <c r="F420">
        <f t="shared" si="8"/>
        <v>2069</v>
      </c>
      <c r="G420" s="74">
        <v>62001</v>
      </c>
      <c r="H420" t="s">
        <v>9</v>
      </c>
    </row>
    <row r="421" spans="6:8">
      <c r="F421">
        <f t="shared" si="8"/>
        <v>2070</v>
      </c>
      <c r="G421" s="74">
        <v>62134</v>
      </c>
      <c r="H421" t="s">
        <v>11</v>
      </c>
    </row>
    <row r="422" spans="6:8">
      <c r="F422">
        <f t="shared" si="8"/>
        <v>2070</v>
      </c>
      <c r="G422" s="74">
        <v>62135</v>
      </c>
      <c r="H422" t="s">
        <v>11</v>
      </c>
    </row>
    <row r="423" spans="6:8">
      <c r="F423">
        <f t="shared" si="8"/>
        <v>2070</v>
      </c>
      <c r="G423" s="74">
        <v>62136</v>
      </c>
      <c r="H423" t="s">
        <v>11</v>
      </c>
    </row>
    <row r="424" spans="6:8">
      <c r="F424">
        <f t="shared" si="8"/>
        <v>2070</v>
      </c>
      <c r="G424" s="74">
        <v>62230</v>
      </c>
      <c r="H424" t="s">
        <v>10</v>
      </c>
    </row>
    <row r="425" spans="6:8">
      <c r="F425">
        <f t="shared" si="8"/>
        <v>2070</v>
      </c>
      <c r="G425" s="74">
        <v>62354</v>
      </c>
      <c r="H425" t="s">
        <v>9</v>
      </c>
    </row>
    <row r="426" spans="6:8">
      <c r="F426">
        <f t="shared" si="8"/>
        <v>2070</v>
      </c>
      <c r="G426" s="74">
        <v>62355</v>
      </c>
      <c r="H426" t="s">
        <v>9</v>
      </c>
    </row>
    <row r="427" spans="6:8">
      <c r="F427">
        <f t="shared" si="8"/>
        <v>2070</v>
      </c>
      <c r="G427" s="74">
        <v>62356</v>
      </c>
      <c r="H427" t="s">
        <v>9</v>
      </c>
    </row>
    <row r="428" spans="6:8">
      <c r="F428">
        <f t="shared" si="8"/>
        <v>2071</v>
      </c>
      <c r="G428" s="74">
        <v>62488</v>
      </c>
      <c r="H428" t="s">
        <v>11</v>
      </c>
    </row>
    <row r="429" spans="6:8">
      <c r="F429">
        <f t="shared" si="8"/>
        <v>2071</v>
      </c>
      <c r="G429" s="74">
        <v>62489</v>
      </c>
      <c r="H429" t="s">
        <v>11</v>
      </c>
    </row>
    <row r="430" spans="6:8">
      <c r="F430">
        <f t="shared" si="8"/>
        <v>2071</v>
      </c>
      <c r="G430" s="74">
        <v>62490</v>
      </c>
      <c r="H430" t="s">
        <v>11</v>
      </c>
    </row>
    <row r="431" spans="6:8">
      <c r="F431">
        <f t="shared" si="8"/>
        <v>2071</v>
      </c>
      <c r="G431" s="74">
        <v>62585</v>
      </c>
      <c r="H431" t="s">
        <v>10</v>
      </c>
    </row>
    <row r="432" spans="6:8">
      <c r="F432">
        <f t="shared" si="8"/>
        <v>2071</v>
      </c>
      <c r="G432" s="74">
        <v>62708</v>
      </c>
      <c r="H432" t="s">
        <v>9</v>
      </c>
    </row>
    <row r="433" spans="6:8">
      <c r="F433">
        <f t="shared" si="8"/>
        <v>2071</v>
      </c>
      <c r="G433" s="74">
        <v>62709</v>
      </c>
      <c r="H433" t="s">
        <v>9</v>
      </c>
    </row>
    <row r="434" spans="6:8">
      <c r="F434">
        <f t="shared" si="8"/>
        <v>2071</v>
      </c>
      <c r="G434" s="74">
        <v>62710</v>
      </c>
      <c r="H434" t="s">
        <v>9</v>
      </c>
    </row>
    <row r="435" spans="6:8">
      <c r="F435">
        <f t="shared" si="8"/>
        <v>2072</v>
      </c>
      <c r="G435" s="74">
        <v>62872</v>
      </c>
      <c r="H435" t="s">
        <v>11</v>
      </c>
    </row>
    <row r="436" spans="6:8">
      <c r="F436">
        <f t="shared" si="8"/>
        <v>2072</v>
      </c>
      <c r="G436" s="74">
        <v>62873</v>
      </c>
      <c r="H436" t="s">
        <v>11</v>
      </c>
    </row>
    <row r="437" spans="6:8">
      <c r="F437">
        <f t="shared" si="8"/>
        <v>2072</v>
      </c>
      <c r="G437" s="74">
        <v>62874</v>
      </c>
      <c r="H437" t="s">
        <v>11</v>
      </c>
    </row>
    <row r="438" spans="6:8">
      <c r="F438">
        <f t="shared" si="8"/>
        <v>2072</v>
      </c>
      <c r="G438" s="74">
        <v>62969</v>
      </c>
      <c r="H438" t="s">
        <v>10</v>
      </c>
    </row>
    <row r="439" spans="6:8">
      <c r="F439">
        <f t="shared" si="8"/>
        <v>2072</v>
      </c>
      <c r="G439" s="74">
        <v>63092</v>
      </c>
      <c r="H439" t="s">
        <v>9</v>
      </c>
    </row>
    <row r="440" spans="6:8">
      <c r="F440">
        <f t="shared" si="8"/>
        <v>2072</v>
      </c>
      <c r="G440" s="74">
        <v>63093</v>
      </c>
      <c r="H440" t="s">
        <v>9</v>
      </c>
    </row>
    <row r="441" spans="6:8">
      <c r="F441">
        <f t="shared" si="8"/>
        <v>2072</v>
      </c>
      <c r="G441" s="74">
        <v>63094</v>
      </c>
      <c r="H441" t="s">
        <v>9</v>
      </c>
    </row>
    <row r="442" spans="6:8">
      <c r="F442">
        <f t="shared" si="8"/>
        <v>2073</v>
      </c>
      <c r="G442" s="74">
        <v>63226</v>
      </c>
      <c r="H442" t="s">
        <v>11</v>
      </c>
    </row>
    <row r="443" spans="6:8">
      <c r="F443">
        <f t="shared" si="8"/>
        <v>2073</v>
      </c>
      <c r="G443" s="74">
        <v>63227</v>
      </c>
      <c r="H443" t="s">
        <v>11</v>
      </c>
    </row>
    <row r="444" spans="6:8">
      <c r="F444">
        <f t="shared" si="8"/>
        <v>2073</v>
      </c>
      <c r="G444" s="74">
        <v>63228</v>
      </c>
      <c r="H444" t="s">
        <v>11</v>
      </c>
    </row>
    <row r="445" spans="6:8">
      <c r="F445">
        <f t="shared" si="8"/>
        <v>2073</v>
      </c>
      <c r="G445" s="74">
        <v>63323</v>
      </c>
      <c r="H445" t="s">
        <v>10</v>
      </c>
    </row>
    <row r="446" spans="6:8">
      <c r="F446">
        <f t="shared" si="8"/>
        <v>2073</v>
      </c>
      <c r="G446" s="74">
        <v>63447</v>
      </c>
      <c r="H446" t="s">
        <v>9</v>
      </c>
    </row>
    <row r="447" spans="6:8">
      <c r="F447">
        <f t="shared" si="8"/>
        <v>2073</v>
      </c>
      <c r="G447" s="74">
        <v>63448</v>
      </c>
      <c r="H447" t="s">
        <v>9</v>
      </c>
    </row>
    <row r="448" spans="6:8">
      <c r="F448">
        <f t="shared" si="8"/>
        <v>2073</v>
      </c>
      <c r="G448" s="74">
        <v>63449</v>
      </c>
      <c r="H448" t="s">
        <v>9</v>
      </c>
    </row>
    <row r="449" spans="6:8">
      <c r="F449">
        <f t="shared" si="8"/>
        <v>2074</v>
      </c>
      <c r="G449" s="74">
        <v>63580</v>
      </c>
      <c r="H449" t="s">
        <v>11</v>
      </c>
    </row>
    <row r="450" spans="6:8">
      <c r="F450">
        <f t="shared" si="8"/>
        <v>2074</v>
      </c>
      <c r="G450" s="74">
        <v>63581</v>
      </c>
      <c r="H450" t="s">
        <v>11</v>
      </c>
    </row>
    <row r="451" spans="6:8">
      <c r="F451">
        <f t="shared" si="8"/>
        <v>2074</v>
      </c>
      <c r="G451" s="74">
        <v>63582</v>
      </c>
      <c r="H451" t="s">
        <v>11</v>
      </c>
    </row>
    <row r="452" spans="6:8">
      <c r="F452">
        <f t="shared" ref="F452:F516" si="9">YEAR(G452)</f>
        <v>2074</v>
      </c>
      <c r="G452" s="74">
        <v>63677</v>
      </c>
      <c r="H452" t="s">
        <v>10</v>
      </c>
    </row>
    <row r="453" spans="6:8">
      <c r="F453">
        <f t="shared" si="9"/>
        <v>2074</v>
      </c>
      <c r="G453" s="74">
        <v>63831</v>
      </c>
      <c r="H453" t="s">
        <v>9</v>
      </c>
    </row>
    <row r="454" spans="6:8">
      <c r="F454">
        <f t="shared" si="9"/>
        <v>2074</v>
      </c>
      <c r="G454" s="74">
        <v>63832</v>
      </c>
      <c r="H454" t="s">
        <v>9</v>
      </c>
    </row>
    <row r="455" spans="6:8">
      <c r="F455">
        <f t="shared" si="9"/>
        <v>2074</v>
      </c>
      <c r="G455" s="74">
        <v>63833</v>
      </c>
      <c r="H455" t="s">
        <v>9</v>
      </c>
    </row>
    <row r="456" spans="6:8">
      <c r="F456">
        <f t="shared" si="9"/>
        <v>2075</v>
      </c>
      <c r="G456" s="74">
        <v>63964</v>
      </c>
      <c r="H456" t="s">
        <v>11</v>
      </c>
    </row>
    <row r="457" spans="6:8">
      <c r="F457">
        <f t="shared" si="9"/>
        <v>2075</v>
      </c>
      <c r="G457" s="74">
        <v>63965</v>
      </c>
      <c r="H457" t="s">
        <v>11</v>
      </c>
    </row>
    <row r="458" spans="6:8">
      <c r="F458">
        <f t="shared" si="9"/>
        <v>2075</v>
      </c>
      <c r="G458" s="74">
        <v>63966</v>
      </c>
      <c r="H458" t="s">
        <v>11</v>
      </c>
    </row>
    <row r="459" spans="6:8">
      <c r="F459">
        <f t="shared" si="9"/>
        <v>2075</v>
      </c>
      <c r="G459" s="74">
        <v>64061</v>
      </c>
      <c r="H459" t="s">
        <v>10</v>
      </c>
    </row>
    <row r="460" spans="6:8">
      <c r="F460">
        <f t="shared" si="9"/>
        <v>2075</v>
      </c>
      <c r="G460" s="74">
        <v>64185</v>
      </c>
      <c r="H460" t="s">
        <v>9</v>
      </c>
    </row>
    <row r="461" spans="6:8">
      <c r="F461">
        <f t="shared" si="9"/>
        <v>2075</v>
      </c>
      <c r="G461" s="74">
        <v>64186</v>
      </c>
      <c r="H461" t="s">
        <v>9</v>
      </c>
    </row>
    <row r="462" spans="6:8">
      <c r="F462">
        <f t="shared" si="9"/>
        <v>2075</v>
      </c>
      <c r="G462" s="74">
        <v>64187</v>
      </c>
      <c r="H462" t="s">
        <v>9</v>
      </c>
    </row>
    <row r="463" spans="6:8">
      <c r="F463">
        <f t="shared" si="9"/>
        <v>2076</v>
      </c>
      <c r="G463" s="74">
        <v>64319</v>
      </c>
      <c r="H463" t="s">
        <v>11</v>
      </c>
    </row>
    <row r="464" spans="6:8">
      <c r="F464">
        <f t="shared" si="9"/>
        <v>2076</v>
      </c>
      <c r="G464" s="74">
        <v>64320</v>
      </c>
      <c r="H464" t="s">
        <v>11</v>
      </c>
    </row>
    <row r="465" spans="6:8">
      <c r="F465">
        <f t="shared" si="9"/>
        <v>2076</v>
      </c>
      <c r="G465" s="74">
        <v>64321</v>
      </c>
      <c r="H465" t="s">
        <v>11</v>
      </c>
    </row>
    <row r="466" spans="6:8">
      <c r="F466">
        <f t="shared" si="9"/>
        <v>2076</v>
      </c>
      <c r="G466" s="74">
        <v>64415</v>
      </c>
      <c r="H466" t="s">
        <v>10</v>
      </c>
    </row>
    <row r="467" spans="6:8">
      <c r="F467">
        <f t="shared" si="9"/>
        <v>2076</v>
      </c>
      <c r="G467" s="74">
        <v>64539</v>
      </c>
      <c r="H467" t="s">
        <v>9</v>
      </c>
    </row>
    <row r="468" spans="6:8">
      <c r="F468">
        <f t="shared" si="9"/>
        <v>2076</v>
      </c>
      <c r="G468" s="74">
        <v>64540</v>
      </c>
      <c r="H468" t="s">
        <v>9</v>
      </c>
    </row>
    <row r="469" spans="6:8">
      <c r="F469">
        <f t="shared" si="9"/>
        <v>2076</v>
      </c>
      <c r="G469" s="74">
        <v>64541</v>
      </c>
      <c r="H469" t="s">
        <v>9</v>
      </c>
    </row>
    <row r="470" spans="6:8">
      <c r="F470">
        <f t="shared" si="9"/>
        <v>2077</v>
      </c>
      <c r="G470" s="74">
        <v>64673</v>
      </c>
      <c r="H470" t="s">
        <v>11</v>
      </c>
    </row>
    <row r="471" spans="6:8">
      <c r="F471">
        <f t="shared" si="9"/>
        <v>2077</v>
      </c>
      <c r="G471" s="74">
        <v>64674</v>
      </c>
      <c r="H471" t="s">
        <v>11</v>
      </c>
    </row>
    <row r="472" spans="6:8">
      <c r="F472">
        <f t="shared" si="9"/>
        <v>2077</v>
      </c>
      <c r="G472" s="74">
        <v>64675</v>
      </c>
      <c r="H472" t="s">
        <v>11</v>
      </c>
    </row>
    <row r="473" spans="6:8">
      <c r="F473">
        <f t="shared" si="9"/>
        <v>2077</v>
      </c>
      <c r="G473" s="74">
        <v>64770</v>
      </c>
      <c r="H473" t="s">
        <v>10</v>
      </c>
    </row>
    <row r="474" spans="6:8">
      <c r="F474">
        <f t="shared" si="9"/>
        <v>2077</v>
      </c>
      <c r="G474" s="74">
        <v>64923</v>
      </c>
      <c r="H474" t="s">
        <v>9</v>
      </c>
    </row>
    <row r="475" spans="6:8">
      <c r="F475">
        <f t="shared" si="9"/>
        <v>2077</v>
      </c>
      <c r="G475" s="74">
        <v>64924</v>
      </c>
      <c r="H475" t="s">
        <v>9</v>
      </c>
    </row>
    <row r="476" spans="6:8">
      <c r="F476">
        <f t="shared" si="9"/>
        <v>2077</v>
      </c>
      <c r="G476" s="74">
        <v>64925</v>
      </c>
      <c r="H476" t="s">
        <v>9</v>
      </c>
    </row>
    <row r="477" spans="6:8">
      <c r="F477">
        <f t="shared" si="9"/>
        <v>2078</v>
      </c>
      <c r="G477" s="74">
        <v>65057</v>
      </c>
      <c r="H477" t="s">
        <v>11</v>
      </c>
    </row>
    <row r="478" spans="6:8">
      <c r="F478">
        <f t="shared" si="9"/>
        <v>2078</v>
      </c>
      <c r="G478" s="74">
        <v>65058</v>
      </c>
      <c r="H478" t="s">
        <v>11</v>
      </c>
    </row>
    <row r="479" spans="6:8">
      <c r="F479">
        <f t="shared" si="9"/>
        <v>2078</v>
      </c>
      <c r="G479" s="74">
        <v>65059</v>
      </c>
      <c r="H479" t="s">
        <v>11</v>
      </c>
    </row>
    <row r="480" spans="6:8">
      <c r="F480">
        <f t="shared" si="9"/>
        <v>2078</v>
      </c>
      <c r="G480" s="74">
        <v>65154</v>
      </c>
      <c r="H480" t="s">
        <v>10</v>
      </c>
    </row>
    <row r="481" spans="6:8">
      <c r="F481">
        <f t="shared" si="9"/>
        <v>2078</v>
      </c>
      <c r="G481" s="74">
        <v>65277</v>
      </c>
      <c r="H481" t="s">
        <v>9</v>
      </c>
    </row>
    <row r="482" spans="6:8">
      <c r="F482">
        <f t="shared" si="9"/>
        <v>2078</v>
      </c>
      <c r="G482" s="74">
        <v>65278</v>
      </c>
      <c r="H482" t="s">
        <v>9</v>
      </c>
    </row>
    <row r="483" spans="6:8">
      <c r="F483">
        <f t="shared" si="9"/>
        <v>2078</v>
      </c>
      <c r="G483" s="74">
        <v>65279</v>
      </c>
      <c r="H483" t="s">
        <v>9</v>
      </c>
    </row>
    <row r="484" spans="6:8">
      <c r="F484">
        <f t="shared" si="9"/>
        <v>2079</v>
      </c>
      <c r="G484" s="74">
        <v>65412</v>
      </c>
      <c r="H484" t="s">
        <v>11</v>
      </c>
    </row>
    <row r="485" spans="6:8">
      <c r="F485">
        <f t="shared" si="9"/>
        <v>2079</v>
      </c>
      <c r="G485" s="74">
        <v>65413</v>
      </c>
      <c r="H485" t="s">
        <v>11</v>
      </c>
    </row>
    <row r="486" spans="6:8">
      <c r="F486">
        <f t="shared" si="9"/>
        <v>2079</v>
      </c>
      <c r="G486" s="74">
        <v>65414</v>
      </c>
      <c r="H486" t="s">
        <v>11</v>
      </c>
    </row>
    <row r="487" spans="6:8">
      <c r="F487">
        <f t="shared" si="9"/>
        <v>2079</v>
      </c>
      <c r="G487" s="74">
        <v>65508</v>
      </c>
      <c r="H487" t="s">
        <v>10</v>
      </c>
    </row>
    <row r="488" spans="6:8">
      <c r="F488">
        <f t="shared" si="9"/>
        <v>2079</v>
      </c>
      <c r="G488" s="74">
        <v>65632</v>
      </c>
      <c r="H488" t="s">
        <v>9</v>
      </c>
    </row>
    <row r="489" spans="6:8">
      <c r="F489">
        <f t="shared" si="9"/>
        <v>2079</v>
      </c>
      <c r="G489" s="74">
        <v>65633</v>
      </c>
      <c r="H489" t="s">
        <v>9</v>
      </c>
    </row>
    <row r="490" spans="6:8">
      <c r="F490">
        <f t="shared" si="9"/>
        <v>2079</v>
      </c>
      <c r="G490" s="74">
        <v>65634</v>
      </c>
      <c r="H490" t="s">
        <v>9</v>
      </c>
    </row>
    <row r="491" spans="6:8">
      <c r="F491">
        <f t="shared" si="9"/>
        <v>2080</v>
      </c>
      <c r="G491" s="74">
        <v>65766</v>
      </c>
      <c r="H491" t="s">
        <v>11</v>
      </c>
    </row>
    <row r="492" spans="6:8">
      <c r="F492">
        <f t="shared" si="9"/>
        <v>2080</v>
      </c>
      <c r="G492" s="74">
        <v>65767</v>
      </c>
      <c r="H492" t="s">
        <v>11</v>
      </c>
    </row>
    <row r="493" spans="6:8">
      <c r="F493">
        <f t="shared" si="9"/>
        <v>2080</v>
      </c>
      <c r="G493" s="74">
        <v>65768</v>
      </c>
      <c r="H493" t="s">
        <v>11</v>
      </c>
    </row>
    <row r="494" spans="6:8">
      <c r="F494">
        <f t="shared" si="9"/>
        <v>2080</v>
      </c>
      <c r="G494" s="74">
        <v>65892</v>
      </c>
      <c r="H494" t="s">
        <v>10</v>
      </c>
    </row>
    <row r="495" spans="6:8">
      <c r="F495">
        <f t="shared" si="9"/>
        <v>2080</v>
      </c>
      <c r="G495" s="74">
        <v>66016</v>
      </c>
      <c r="H495" t="s">
        <v>9</v>
      </c>
    </row>
    <row r="496" spans="6:8">
      <c r="F496">
        <f t="shared" si="9"/>
        <v>2080</v>
      </c>
      <c r="G496" s="74">
        <v>66017</v>
      </c>
      <c r="H496" t="s">
        <v>9</v>
      </c>
    </row>
    <row r="497" spans="6:8">
      <c r="F497">
        <f t="shared" si="9"/>
        <v>2080</v>
      </c>
      <c r="G497" s="74">
        <v>66018</v>
      </c>
      <c r="H497" t="s">
        <v>9</v>
      </c>
    </row>
    <row r="498" spans="6:8">
      <c r="F498">
        <f t="shared" si="9"/>
        <v>2081</v>
      </c>
      <c r="G498" s="74">
        <v>66150</v>
      </c>
      <c r="H498" t="s">
        <v>11</v>
      </c>
    </row>
    <row r="499" spans="6:8">
      <c r="F499">
        <f t="shared" si="9"/>
        <v>2081</v>
      </c>
      <c r="G499" s="74">
        <v>66151</v>
      </c>
      <c r="H499" t="s">
        <v>11</v>
      </c>
    </row>
    <row r="500" spans="6:8">
      <c r="F500">
        <f t="shared" si="9"/>
        <v>2081</v>
      </c>
      <c r="G500" s="74">
        <v>66152</v>
      </c>
      <c r="H500" t="s">
        <v>11</v>
      </c>
    </row>
    <row r="501" spans="6:8">
      <c r="F501">
        <f t="shared" si="9"/>
        <v>2081</v>
      </c>
      <c r="G501" s="74">
        <v>66247</v>
      </c>
      <c r="H501" t="s">
        <v>10</v>
      </c>
    </row>
    <row r="502" spans="6:8">
      <c r="F502">
        <f t="shared" si="9"/>
        <v>2081</v>
      </c>
      <c r="G502" s="74">
        <v>66370</v>
      </c>
      <c r="H502" t="s">
        <v>9</v>
      </c>
    </row>
    <row r="503" spans="6:8">
      <c r="F503">
        <f t="shared" si="9"/>
        <v>2081</v>
      </c>
      <c r="G503" s="74">
        <v>66371</v>
      </c>
      <c r="H503" t="s">
        <v>9</v>
      </c>
    </row>
    <row r="504" spans="6:8">
      <c r="F504">
        <f t="shared" si="9"/>
        <v>2081</v>
      </c>
      <c r="G504" s="74">
        <v>66372</v>
      </c>
      <c r="H504" t="s">
        <v>9</v>
      </c>
    </row>
    <row r="505" spans="6:8">
      <c r="F505">
        <f t="shared" si="9"/>
        <v>2082</v>
      </c>
      <c r="G505" s="74">
        <v>66504</v>
      </c>
      <c r="H505" t="s">
        <v>11</v>
      </c>
    </row>
    <row r="506" spans="6:8">
      <c r="F506">
        <f t="shared" si="9"/>
        <v>2082</v>
      </c>
      <c r="G506" s="74">
        <v>66505</v>
      </c>
      <c r="H506" t="s">
        <v>11</v>
      </c>
    </row>
    <row r="507" spans="6:8">
      <c r="F507">
        <f t="shared" si="9"/>
        <v>2082</v>
      </c>
      <c r="G507" s="74">
        <v>66506</v>
      </c>
      <c r="H507" t="s">
        <v>11</v>
      </c>
    </row>
    <row r="508" spans="6:8">
      <c r="F508">
        <f>YEAR(G508)</f>
        <v>2082</v>
      </c>
      <c r="G508" s="74">
        <v>66611</v>
      </c>
      <c r="H508" t="s">
        <v>17</v>
      </c>
    </row>
    <row r="509" spans="6:8">
      <c r="F509">
        <f t="shared" si="9"/>
        <v>2082</v>
      </c>
      <c r="G509" s="74">
        <v>66754</v>
      </c>
      <c r="H509" t="s">
        <v>9</v>
      </c>
    </row>
    <row r="510" spans="6:8">
      <c r="F510">
        <f t="shared" si="9"/>
        <v>2082</v>
      </c>
      <c r="G510" s="74">
        <v>66755</v>
      </c>
      <c r="H510" t="s">
        <v>9</v>
      </c>
    </row>
    <row r="511" spans="6:8">
      <c r="F511">
        <f t="shared" si="9"/>
        <v>2082</v>
      </c>
      <c r="G511" s="74">
        <v>66756</v>
      </c>
      <c r="H511" t="s">
        <v>9</v>
      </c>
    </row>
    <row r="512" spans="6:8">
      <c r="F512">
        <f t="shared" si="9"/>
        <v>2083</v>
      </c>
      <c r="G512" s="74">
        <v>66888</v>
      </c>
      <c r="H512" t="s">
        <v>11</v>
      </c>
    </row>
    <row r="513" spans="6:8">
      <c r="F513">
        <f t="shared" si="9"/>
        <v>2083</v>
      </c>
      <c r="G513" s="74">
        <v>66889</v>
      </c>
      <c r="H513" t="s">
        <v>11</v>
      </c>
    </row>
    <row r="514" spans="6:8">
      <c r="F514">
        <f t="shared" si="9"/>
        <v>2083</v>
      </c>
      <c r="G514" s="74">
        <v>66890</v>
      </c>
      <c r="H514" t="s">
        <v>11</v>
      </c>
    </row>
    <row r="515" spans="6:8">
      <c r="F515">
        <f t="shared" si="9"/>
        <v>2083</v>
      </c>
      <c r="G515" s="74">
        <v>66985</v>
      </c>
      <c r="H515" t="s">
        <v>10</v>
      </c>
    </row>
    <row r="516" spans="6:8">
      <c r="F516">
        <f t="shared" si="9"/>
        <v>2083</v>
      </c>
      <c r="G516" s="74">
        <v>67109</v>
      </c>
      <c r="H516" t="s">
        <v>9</v>
      </c>
    </row>
    <row r="517" spans="6:8">
      <c r="F517">
        <f t="shared" ref="F517:F580" si="10">YEAR(G517)</f>
        <v>2083</v>
      </c>
      <c r="G517" s="74">
        <v>67110</v>
      </c>
      <c r="H517" t="s">
        <v>9</v>
      </c>
    </row>
    <row r="518" spans="6:8">
      <c r="F518">
        <f t="shared" si="10"/>
        <v>2083</v>
      </c>
      <c r="G518" s="74">
        <v>67111</v>
      </c>
      <c r="H518" t="s">
        <v>9</v>
      </c>
    </row>
    <row r="519" spans="6:8">
      <c r="F519">
        <f t="shared" si="10"/>
        <v>2084</v>
      </c>
      <c r="G519" s="74">
        <v>67242</v>
      </c>
      <c r="H519" t="s">
        <v>11</v>
      </c>
    </row>
    <row r="520" spans="6:8">
      <c r="F520">
        <f t="shared" si="10"/>
        <v>2084</v>
      </c>
      <c r="G520" s="74">
        <v>67243</v>
      </c>
      <c r="H520" t="s">
        <v>11</v>
      </c>
    </row>
    <row r="521" spans="6:8">
      <c r="F521">
        <f t="shared" si="10"/>
        <v>2084</v>
      </c>
      <c r="G521" s="74">
        <v>67244</v>
      </c>
      <c r="H521" t="s">
        <v>11</v>
      </c>
    </row>
    <row r="522" spans="6:8">
      <c r="F522">
        <f t="shared" si="10"/>
        <v>2084</v>
      </c>
      <c r="G522" s="74">
        <v>67339</v>
      </c>
      <c r="H522" t="s">
        <v>10</v>
      </c>
    </row>
    <row r="523" spans="6:8">
      <c r="F523">
        <f t="shared" si="10"/>
        <v>2084</v>
      </c>
      <c r="G523" s="74">
        <v>67463</v>
      </c>
      <c r="H523" t="s">
        <v>9</v>
      </c>
    </row>
    <row r="524" spans="6:8">
      <c r="F524">
        <f t="shared" si="10"/>
        <v>2084</v>
      </c>
      <c r="G524" s="74">
        <v>67464</v>
      </c>
      <c r="H524" t="s">
        <v>9</v>
      </c>
    </row>
    <row r="525" spans="6:8">
      <c r="F525">
        <f t="shared" si="10"/>
        <v>2084</v>
      </c>
      <c r="G525" s="74">
        <v>67465</v>
      </c>
      <c r="H525" t="s">
        <v>9</v>
      </c>
    </row>
    <row r="526" spans="6:8">
      <c r="F526">
        <f t="shared" si="10"/>
        <v>2085</v>
      </c>
      <c r="G526" s="74">
        <v>67597</v>
      </c>
      <c r="H526" t="s">
        <v>11</v>
      </c>
    </row>
    <row r="527" spans="6:8">
      <c r="F527">
        <f t="shared" si="10"/>
        <v>2085</v>
      </c>
      <c r="G527" s="74">
        <v>67598</v>
      </c>
      <c r="H527" t="s">
        <v>11</v>
      </c>
    </row>
    <row r="528" spans="6:8">
      <c r="F528">
        <f t="shared" si="10"/>
        <v>2085</v>
      </c>
      <c r="G528" s="74">
        <v>67599</v>
      </c>
      <c r="H528" t="s">
        <v>11</v>
      </c>
    </row>
    <row r="529" spans="6:8">
      <c r="F529">
        <f t="shared" si="10"/>
        <v>2085</v>
      </c>
      <c r="G529" s="74">
        <v>67693</v>
      </c>
      <c r="H529" t="s">
        <v>10</v>
      </c>
    </row>
    <row r="530" spans="6:8">
      <c r="F530">
        <f t="shared" si="10"/>
        <v>2085</v>
      </c>
      <c r="G530" s="74">
        <v>67847</v>
      </c>
      <c r="H530" t="s">
        <v>9</v>
      </c>
    </row>
    <row r="531" spans="6:8">
      <c r="F531">
        <f t="shared" si="10"/>
        <v>2085</v>
      </c>
      <c r="G531" s="74">
        <v>67848</v>
      </c>
      <c r="H531" t="s">
        <v>12</v>
      </c>
    </row>
    <row r="532" spans="6:8">
      <c r="F532">
        <f t="shared" si="10"/>
        <v>2085</v>
      </c>
      <c r="G532" s="74">
        <v>67849</v>
      </c>
      <c r="H532" t="s">
        <v>9</v>
      </c>
    </row>
    <row r="533" spans="6:8">
      <c r="F533">
        <f t="shared" si="10"/>
        <v>2086</v>
      </c>
      <c r="G533" s="74">
        <v>67981</v>
      </c>
      <c r="H533" t="s">
        <v>11</v>
      </c>
    </row>
    <row r="534" spans="6:8">
      <c r="F534">
        <f t="shared" si="10"/>
        <v>2086</v>
      </c>
      <c r="G534" s="74">
        <v>67982</v>
      </c>
      <c r="H534" t="s">
        <v>11</v>
      </c>
    </row>
    <row r="535" spans="6:8">
      <c r="F535">
        <f t="shared" si="10"/>
        <v>2086</v>
      </c>
      <c r="G535" s="74">
        <v>67983</v>
      </c>
      <c r="H535" t="s">
        <v>11</v>
      </c>
    </row>
    <row r="536" spans="6:8">
      <c r="F536">
        <f t="shared" si="10"/>
        <v>2086</v>
      </c>
      <c r="G536" s="74">
        <v>68077</v>
      </c>
      <c r="H536" t="s">
        <v>10</v>
      </c>
    </row>
    <row r="537" spans="6:8">
      <c r="F537">
        <f t="shared" si="10"/>
        <v>2086</v>
      </c>
      <c r="G537" s="74">
        <v>68201</v>
      </c>
      <c r="H537" t="s">
        <v>9</v>
      </c>
    </row>
    <row r="538" spans="6:8">
      <c r="F538">
        <f t="shared" si="10"/>
        <v>2086</v>
      </c>
      <c r="G538" s="74">
        <v>68202</v>
      </c>
      <c r="H538" t="s">
        <v>9</v>
      </c>
    </row>
    <row r="539" spans="6:8">
      <c r="F539">
        <f t="shared" si="10"/>
        <v>2086</v>
      </c>
      <c r="G539" s="74">
        <v>68203</v>
      </c>
      <c r="H539" t="s">
        <v>9</v>
      </c>
    </row>
    <row r="540" spans="6:8">
      <c r="F540">
        <f t="shared" si="10"/>
        <v>2087</v>
      </c>
      <c r="G540" s="74">
        <v>68335</v>
      </c>
      <c r="H540" t="s">
        <v>11</v>
      </c>
    </row>
    <row r="541" spans="6:8">
      <c r="F541">
        <f t="shared" si="10"/>
        <v>2087</v>
      </c>
      <c r="G541" s="74">
        <v>68336</v>
      </c>
      <c r="H541" t="s">
        <v>11</v>
      </c>
    </row>
    <row r="542" spans="6:8">
      <c r="F542">
        <f t="shared" si="10"/>
        <v>2087</v>
      </c>
      <c r="G542" s="74">
        <v>68337</v>
      </c>
      <c r="H542" t="s">
        <v>11</v>
      </c>
    </row>
    <row r="543" spans="6:8">
      <c r="F543">
        <f t="shared" si="10"/>
        <v>2087</v>
      </c>
      <c r="G543" s="74">
        <v>68432</v>
      </c>
      <c r="H543" t="s">
        <v>10</v>
      </c>
    </row>
    <row r="544" spans="6:8">
      <c r="F544">
        <f t="shared" si="10"/>
        <v>2087</v>
      </c>
      <c r="G544" s="74">
        <v>68555</v>
      </c>
      <c r="H544" t="s">
        <v>9</v>
      </c>
    </row>
    <row r="545" spans="6:8">
      <c r="F545">
        <f t="shared" si="10"/>
        <v>2087</v>
      </c>
      <c r="G545" s="74">
        <v>68556</v>
      </c>
      <c r="H545" t="s">
        <v>9</v>
      </c>
    </row>
    <row r="546" spans="6:8">
      <c r="F546">
        <f t="shared" si="10"/>
        <v>2087</v>
      </c>
      <c r="G546" s="74">
        <v>68557</v>
      </c>
      <c r="H546" t="s">
        <v>9</v>
      </c>
    </row>
    <row r="547" spans="6:8">
      <c r="F547">
        <f t="shared" si="10"/>
        <v>2088</v>
      </c>
      <c r="G547" s="74">
        <v>68690</v>
      </c>
      <c r="H547" t="s">
        <v>11</v>
      </c>
    </row>
    <row r="548" spans="6:8">
      <c r="F548">
        <f t="shared" si="10"/>
        <v>2088</v>
      </c>
      <c r="G548" s="74">
        <v>68691</v>
      </c>
      <c r="H548" t="s">
        <v>11</v>
      </c>
    </row>
    <row r="549" spans="6:8">
      <c r="F549">
        <f t="shared" si="10"/>
        <v>2088</v>
      </c>
      <c r="G549" s="74">
        <v>68692</v>
      </c>
      <c r="H549" t="s">
        <v>11</v>
      </c>
    </row>
    <row r="550" spans="6:8">
      <c r="F550">
        <f t="shared" si="10"/>
        <v>2088</v>
      </c>
      <c r="G550" s="74">
        <v>68786</v>
      </c>
      <c r="H550" t="s">
        <v>10</v>
      </c>
    </row>
    <row r="551" spans="6:8">
      <c r="F551">
        <f t="shared" si="10"/>
        <v>2088</v>
      </c>
      <c r="G551" s="74">
        <v>68939</v>
      </c>
      <c r="H551" t="s">
        <v>9</v>
      </c>
    </row>
    <row r="552" spans="6:8">
      <c r="F552">
        <f t="shared" si="10"/>
        <v>2088</v>
      </c>
      <c r="G552" s="74">
        <v>68940</v>
      </c>
      <c r="H552" t="s">
        <v>9</v>
      </c>
    </row>
    <row r="553" spans="6:8">
      <c r="F553">
        <f t="shared" si="10"/>
        <v>2088</v>
      </c>
      <c r="G553" s="74">
        <v>68941</v>
      </c>
      <c r="H553" t="s">
        <v>9</v>
      </c>
    </row>
    <row r="554" spans="6:8">
      <c r="F554">
        <f t="shared" si="10"/>
        <v>2089</v>
      </c>
      <c r="G554" s="74">
        <v>69074</v>
      </c>
      <c r="H554" t="s">
        <v>11</v>
      </c>
    </row>
    <row r="555" spans="6:8">
      <c r="F555">
        <f t="shared" si="10"/>
        <v>2089</v>
      </c>
      <c r="G555" s="74">
        <v>69075</v>
      </c>
      <c r="H555" t="s">
        <v>11</v>
      </c>
    </row>
    <row r="556" spans="6:8">
      <c r="F556">
        <f t="shared" si="10"/>
        <v>2089</v>
      </c>
      <c r="G556" s="74">
        <v>69076</v>
      </c>
      <c r="H556" t="s">
        <v>11</v>
      </c>
    </row>
    <row r="557" spans="6:8">
      <c r="F557">
        <f t="shared" si="10"/>
        <v>2089</v>
      </c>
      <c r="G557" s="74">
        <v>69170</v>
      </c>
      <c r="H557" t="s">
        <v>10</v>
      </c>
    </row>
    <row r="558" spans="6:8">
      <c r="F558">
        <f t="shared" si="10"/>
        <v>2089</v>
      </c>
      <c r="G558" s="74">
        <v>69294</v>
      </c>
      <c r="H558" t="s">
        <v>9</v>
      </c>
    </row>
    <row r="559" spans="6:8">
      <c r="F559">
        <f t="shared" si="10"/>
        <v>2089</v>
      </c>
      <c r="G559" s="74">
        <v>69295</v>
      </c>
      <c r="H559" t="s">
        <v>9</v>
      </c>
    </row>
    <row r="560" spans="6:8">
      <c r="F560">
        <f t="shared" si="10"/>
        <v>2089</v>
      </c>
      <c r="G560" s="74">
        <v>69296</v>
      </c>
      <c r="H560" t="s">
        <v>9</v>
      </c>
    </row>
    <row r="561" spans="6:8">
      <c r="F561">
        <f t="shared" si="10"/>
        <v>2090</v>
      </c>
      <c r="G561" s="74">
        <v>69427</v>
      </c>
      <c r="H561" t="s">
        <v>11</v>
      </c>
    </row>
    <row r="562" spans="6:8">
      <c r="F562">
        <f t="shared" si="10"/>
        <v>2090</v>
      </c>
      <c r="G562" s="74">
        <v>69428</v>
      </c>
      <c r="H562" t="s">
        <v>11</v>
      </c>
    </row>
    <row r="563" spans="6:8">
      <c r="F563">
        <f t="shared" si="10"/>
        <v>2090</v>
      </c>
      <c r="G563" s="74">
        <v>69429</v>
      </c>
      <c r="H563" t="s">
        <v>11</v>
      </c>
    </row>
    <row r="564" spans="6:8">
      <c r="F564">
        <f t="shared" si="10"/>
        <v>2090</v>
      </c>
      <c r="G564" s="74">
        <v>69525</v>
      </c>
      <c r="H564" t="s">
        <v>10</v>
      </c>
    </row>
    <row r="565" spans="6:8">
      <c r="F565">
        <f t="shared" si="10"/>
        <v>2090</v>
      </c>
      <c r="G565" s="74">
        <v>69648</v>
      </c>
      <c r="H565" t="s">
        <v>9</v>
      </c>
    </row>
    <row r="566" spans="6:8">
      <c r="F566">
        <f t="shared" si="10"/>
        <v>2090</v>
      </c>
      <c r="G566" s="74">
        <v>69649</v>
      </c>
      <c r="H566" t="s">
        <v>9</v>
      </c>
    </row>
    <row r="567" spans="6:8">
      <c r="F567">
        <f t="shared" si="10"/>
        <v>2090</v>
      </c>
      <c r="G567" s="74">
        <v>69650</v>
      </c>
      <c r="H567" t="s">
        <v>9</v>
      </c>
    </row>
    <row r="568" spans="6:8">
      <c r="F568">
        <f t="shared" si="10"/>
        <v>2091</v>
      </c>
      <c r="G568" s="74">
        <v>69811</v>
      </c>
      <c r="H568" t="s">
        <v>11</v>
      </c>
    </row>
    <row r="569" spans="6:8">
      <c r="F569">
        <f t="shared" si="10"/>
        <v>2091</v>
      </c>
      <c r="G569" s="74">
        <v>69812</v>
      </c>
      <c r="H569" t="s">
        <v>11</v>
      </c>
    </row>
    <row r="570" spans="6:8">
      <c r="F570">
        <f t="shared" si="10"/>
        <v>2091</v>
      </c>
      <c r="G570" s="74">
        <v>69813</v>
      </c>
      <c r="H570" t="s">
        <v>11</v>
      </c>
    </row>
    <row r="571" spans="6:8">
      <c r="F571">
        <f t="shared" si="10"/>
        <v>2091</v>
      </c>
      <c r="G571" s="74">
        <v>69908</v>
      </c>
      <c r="H571" t="s">
        <v>10</v>
      </c>
    </row>
    <row r="572" spans="6:8">
      <c r="F572">
        <f t="shared" si="10"/>
        <v>2091</v>
      </c>
      <c r="G572" s="74">
        <v>70032</v>
      </c>
      <c r="H572" t="s">
        <v>9</v>
      </c>
    </row>
    <row r="573" spans="6:8">
      <c r="F573">
        <f t="shared" si="10"/>
        <v>2091</v>
      </c>
      <c r="G573" s="74">
        <v>70033</v>
      </c>
      <c r="H573" t="s">
        <v>9</v>
      </c>
    </row>
    <row r="574" spans="6:8">
      <c r="F574">
        <f t="shared" si="10"/>
        <v>2091</v>
      </c>
      <c r="G574" s="74">
        <v>70034</v>
      </c>
      <c r="H574" t="s">
        <v>9</v>
      </c>
    </row>
    <row r="575" spans="6:8">
      <c r="F575">
        <f t="shared" si="10"/>
        <v>2092</v>
      </c>
      <c r="G575" s="74">
        <v>70165</v>
      </c>
      <c r="H575" t="s">
        <v>11</v>
      </c>
    </row>
    <row r="576" spans="6:8">
      <c r="F576">
        <f t="shared" si="10"/>
        <v>2092</v>
      </c>
      <c r="G576" s="74">
        <v>70166</v>
      </c>
      <c r="H576" t="s">
        <v>11</v>
      </c>
    </row>
    <row r="577" spans="6:8">
      <c r="F577">
        <f t="shared" si="10"/>
        <v>2092</v>
      </c>
      <c r="G577" s="74">
        <v>70167</v>
      </c>
      <c r="H577" t="s">
        <v>11</v>
      </c>
    </row>
    <row r="578" spans="6:8">
      <c r="F578">
        <f t="shared" si="10"/>
        <v>2092</v>
      </c>
      <c r="G578" s="74">
        <v>70262</v>
      </c>
      <c r="H578" t="s">
        <v>10</v>
      </c>
    </row>
    <row r="579" spans="6:8">
      <c r="F579">
        <f t="shared" si="10"/>
        <v>2092</v>
      </c>
      <c r="G579" s="74">
        <v>70387</v>
      </c>
      <c r="H579" t="s">
        <v>9</v>
      </c>
    </row>
    <row r="580" spans="6:8">
      <c r="F580">
        <f t="shared" si="10"/>
        <v>2092</v>
      </c>
      <c r="G580" s="74">
        <v>70388</v>
      </c>
      <c r="H580" t="s">
        <v>9</v>
      </c>
    </row>
    <row r="581" spans="6:8">
      <c r="F581">
        <f t="shared" ref="F581:F637" si="11">YEAR(G581)</f>
        <v>2092</v>
      </c>
      <c r="G581" s="74">
        <v>70389</v>
      </c>
      <c r="H581" t="s">
        <v>9</v>
      </c>
    </row>
    <row r="582" spans="6:8">
      <c r="F582">
        <f t="shared" si="11"/>
        <v>2093</v>
      </c>
      <c r="G582" s="74">
        <v>70520</v>
      </c>
      <c r="H582" t="s">
        <v>11</v>
      </c>
    </row>
    <row r="583" spans="6:8">
      <c r="F583">
        <f t="shared" si="11"/>
        <v>2093</v>
      </c>
      <c r="G583" s="74">
        <v>70521</v>
      </c>
      <c r="H583" t="s">
        <v>11</v>
      </c>
    </row>
    <row r="584" spans="6:8">
      <c r="F584">
        <f t="shared" si="11"/>
        <v>2093</v>
      </c>
      <c r="G584" s="74">
        <v>70522</v>
      </c>
      <c r="H584" t="s">
        <v>11</v>
      </c>
    </row>
    <row r="585" spans="6:8">
      <c r="F585">
        <f t="shared" si="11"/>
        <v>2093</v>
      </c>
      <c r="G585" s="74">
        <v>70617</v>
      </c>
      <c r="H585" t="s">
        <v>10</v>
      </c>
    </row>
    <row r="586" spans="6:8">
      <c r="F586">
        <f t="shared" si="11"/>
        <v>2093</v>
      </c>
      <c r="G586" s="74">
        <v>70771</v>
      </c>
      <c r="H586" t="s">
        <v>9</v>
      </c>
    </row>
    <row r="587" spans="6:8">
      <c r="F587">
        <f t="shared" si="11"/>
        <v>2093</v>
      </c>
      <c r="G587" s="74">
        <v>70772</v>
      </c>
      <c r="H587" t="s">
        <v>9</v>
      </c>
    </row>
    <row r="588" spans="6:8">
      <c r="F588">
        <f t="shared" si="11"/>
        <v>2093</v>
      </c>
      <c r="G588" s="74">
        <v>70773</v>
      </c>
      <c r="H588" t="s">
        <v>9</v>
      </c>
    </row>
    <row r="589" spans="6:8">
      <c r="F589">
        <f t="shared" si="11"/>
        <v>2094</v>
      </c>
      <c r="G589" s="74">
        <v>70904</v>
      </c>
      <c r="H589" t="s">
        <v>11</v>
      </c>
    </row>
    <row r="590" spans="6:8">
      <c r="F590">
        <f t="shared" si="11"/>
        <v>2094</v>
      </c>
      <c r="G590" s="74">
        <v>70905</v>
      </c>
      <c r="H590" t="s">
        <v>11</v>
      </c>
    </row>
    <row r="591" spans="6:8">
      <c r="F591">
        <f t="shared" si="11"/>
        <v>2094</v>
      </c>
      <c r="G591" s="74">
        <v>70906</v>
      </c>
      <c r="H591" t="s">
        <v>11</v>
      </c>
    </row>
    <row r="592" spans="6:8">
      <c r="F592">
        <f t="shared" si="11"/>
        <v>2094</v>
      </c>
      <c r="G592" s="74">
        <v>71000</v>
      </c>
      <c r="H592" t="s">
        <v>10</v>
      </c>
    </row>
    <row r="593" spans="6:8">
      <c r="F593">
        <f t="shared" si="11"/>
        <v>2094</v>
      </c>
      <c r="G593" s="74">
        <v>71125</v>
      </c>
      <c r="H593" t="s">
        <v>9</v>
      </c>
    </row>
    <row r="594" spans="6:8">
      <c r="F594">
        <f t="shared" si="11"/>
        <v>2094</v>
      </c>
      <c r="G594" s="74">
        <v>71126</v>
      </c>
      <c r="H594" t="s">
        <v>9</v>
      </c>
    </row>
    <row r="595" spans="6:8">
      <c r="F595">
        <f t="shared" si="11"/>
        <v>2094</v>
      </c>
      <c r="G595" s="74">
        <v>71127</v>
      </c>
      <c r="H595" t="s">
        <v>9</v>
      </c>
    </row>
    <row r="596" spans="6:8">
      <c r="F596">
        <f t="shared" si="11"/>
        <v>2095</v>
      </c>
      <c r="G596" s="74">
        <v>71259</v>
      </c>
      <c r="H596" t="s">
        <v>11</v>
      </c>
    </row>
    <row r="597" spans="6:8">
      <c r="F597">
        <f t="shared" si="11"/>
        <v>2095</v>
      </c>
      <c r="G597" s="74">
        <v>71260</v>
      </c>
      <c r="H597" t="s">
        <v>11</v>
      </c>
    </row>
    <row r="598" spans="6:8">
      <c r="F598">
        <f t="shared" si="11"/>
        <v>2095</v>
      </c>
      <c r="G598" s="74">
        <v>71261</v>
      </c>
      <c r="H598" t="s">
        <v>11</v>
      </c>
    </row>
    <row r="599" spans="6:8">
      <c r="F599">
        <f t="shared" si="11"/>
        <v>2095</v>
      </c>
      <c r="G599" s="74">
        <v>71355</v>
      </c>
      <c r="H599" t="s">
        <v>10</v>
      </c>
    </row>
    <row r="600" spans="6:8">
      <c r="F600">
        <f t="shared" si="11"/>
        <v>2095</v>
      </c>
      <c r="G600" s="74">
        <v>71479</v>
      </c>
      <c r="H600" t="s">
        <v>9</v>
      </c>
    </row>
    <row r="601" spans="6:8">
      <c r="F601">
        <f t="shared" si="11"/>
        <v>2095</v>
      </c>
      <c r="G601" s="74">
        <v>71480</v>
      </c>
      <c r="H601" t="s">
        <v>9</v>
      </c>
    </row>
    <row r="602" spans="6:8">
      <c r="F602">
        <f t="shared" si="11"/>
        <v>2095</v>
      </c>
      <c r="G602" s="74">
        <v>71481</v>
      </c>
      <c r="H602" t="s">
        <v>9</v>
      </c>
    </row>
    <row r="603" spans="6:8">
      <c r="F603">
        <f t="shared" si="11"/>
        <v>2096</v>
      </c>
      <c r="G603" s="74">
        <v>71613</v>
      </c>
      <c r="H603" t="s">
        <v>11</v>
      </c>
    </row>
    <row r="604" spans="6:8">
      <c r="F604">
        <f t="shared" si="11"/>
        <v>2096</v>
      </c>
      <c r="G604" s="74">
        <v>71614</v>
      </c>
      <c r="H604" t="s">
        <v>11</v>
      </c>
    </row>
    <row r="605" spans="6:8">
      <c r="F605">
        <f t="shared" si="11"/>
        <v>2096</v>
      </c>
      <c r="G605" s="74">
        <v>71615</v>
      </c>
      <c r="H605" t="s">
        <v>11</v>
      </c>
    </row>
    <row r="606" spans="6:8">
      <c r="F606">
        <f t="shared" si="11"/>
        <v>2096</v>
      </c>
      <c r="G606" s="74">
        <v>71710</v>
      </c>
      <c r="H606" t="s">
        <v>10</v>
      </c>
    </row>
    <row r="607" spans="6:8">
      <c r="F607">
        <f t="shared" si="11"/>
        <v>2096</v>
      </c>
      <c r="G607" s="74">
        <v>71863</v>
      </c>
      <c r="H607" t="s">
        <v>9</v>
      </c>
    </row>
    <row r="608" spans="6:8">
      <c r="F608">
        <f t="shared" si="11"/>
        <v>2096</v>
      </c>
      <c r="G608" s="74">
        <v>71864</v>
      </c>
      <c r="H608" t="s">
        <v>9</v>
      </c>
    </row>
    <row r="609" spans="6:8">
      <c r="F609">
        <f t="shared" si="11"/>
        <v>2096</v>
      </c>
      <c r="G609" s="74">
        <v>71865</v>
      </c>
      <c r="H609" t="s">
        <v>9</v>
      </c>
    </row>
    <row r="610" spans="6:8">
      <c r="F610">
        <f t="shared" si="11"/>
        <v>2097</v>
      </c>
      <c r="G610" s="74">
        <v>71997</v>
      </c>
      <c r="H610" t="s">
        <v>11</v>
      </c>
    </row>
    <row r="611" spans="6:8">
      <c r="F611">
        <f t="shared" si="11"/>
        <v>2097</v>
      </c>
      <c r="G611" s="74">
        <v>71998</v>
      </c>
      <c r="H611" t="s">
        <v>11</v>
      </c>
    </row>
    <row r="612" spans="6:8">
      <c r="F612">
        <f t="shared" si="11"/>
        <v>2097</v>
      </c>
      <c r="G612" s="74">
        <v>71999</v>
      </c>
      <c r="H612" t="s">
        <v>11</v>
      </c>
    </row>
    <row r="613" spans="6:8">
      <c r="F613">
        <f t="shared" si="11"/>
        <v>2097</v>
      </c>
      <c r="G613" s="74">
        <v>72094</v>
      </c>
      <c r="H613" t="s">
        <v>10</v>
      </c>
    </row>
    <row r="614" spans="6:8">
      <c r="F614">
        <f t="shared" si="11"/>
        <v>2097</v>
      </c>
      <c r="G614" s="74">
        <v>72217</v>
      </c>
      <c r="H614" t="s">
        <v>9</v>
      </c>
    </row>
    <row r="615" spans="6:8">
      <c r="F615">
        <f t="shared" si="11"/>
        <v>2097</v>
      </c>
      <c r="G615" s="74">
        <v>72218</v>
      </c>
      <c r="H615" t="s">
        <v>9</v>
      </c>
    </row>
    <row r="616" spans="6:8">
      <c r="F616">
        <f t="shared" si="11"/>
        <v>2097</v>
      </c>
      <c r="G616" s="74">
        <v>72219</v>
      </c>
      <c r="H616" t="s">
        <v>9</v>
      </c>
    </row>
    <row r="617" spans="6:8">
      <c r="F617">
        <f t="shared" si="11"/>
        <v>2098</v>
      </c>
      <c r="G617" s="74">
        <v>72351</v>
      </c>
      <c r="H617" t="s">
        <v>11</v>
      </c>
    </row>
    <row r="618" spans="6:8">
      <c r="F618">
        <f t="shared" si="11"/>
        <v>2098</v>
      </c>
      <c r="G618" s="74">
        <v>72352</v>
      </c>
      <c r="H618" t="s">
        <v>11</v>
      </c>
    </row>
    <row r="619" spans="6:8">
      <c r="F619">
        <f t="shared" si="11"/>
        <v>2098</v>
      </c>
      <c r="G619" s="74">
        <v>72353</v>
      </c>
      <c r="H619" t="s">
        <v>11</v>
      </c>
    </row>
    <row r="620" spans="6:8">
      <c r="F620">
        <f t="shared" si="11"/>
        <v>2098</v>
      </c>
      <c r="G620" s="74">
        <v>72448</v>
      </c>
      <c r="H620" t="s">
        <v>10</v>
      </c>
    </row>
    <row r="621" spans="6:8">
      <c r="F621">
        <f t="shared" si="11"/>
        <v>2098</v>
      </c>
      <c r="G621" s="74">
        <v>72572</v>
      </c>
      <c r="H621" t="s">
        <v>9</v>
      </c>
    </row>
    <row r="622" spans="6:8">
      <c r="F622">
        <f t="shared" si="11"/>
        <v>2098</v>
      </c>
      <c r="G622" s="74">
        <v>72573</v>
      </c>
      <c r="H622" t="s">
        <v>9</v>
      </c>
    </row>
    <row r="623" spans="6:8">
      <c r="F623">
        <f t="shared" si="11"/>
        <v>2098</v>
      </c>
      <c r="G623" s="74">
        <v>72574</v>
      </c>
      <c r="H623" t="s">
        <v>9</v>
      </c>
    </row>
    <row r="624" spans="6:8">
      <c r="F624">
        <f t="shared" si="11"/>
        <v>2099</v>
      </c>
      <c r="G624" s="74">
        <v>72705</v>
      </c>
      <c r="H624" t="s">
        <v>11</v>
      </c>
    </row>
    <row r="625" spans="6:8">
      <c r="F625">
        <f t="shared" si="11"/>
        <v>2099</v>
      </c>
      <c r="G625" s="74">
        <v>72706</v>
      </c>
      <c r="H625" t="s">
        <v>11</v>
      </c>
    </row>
    <row r="626" spans="6:8">
      <c r="F626">
        <f t="shared" si="11"/>
        <v>2099</v>
      </c>
      <c r="G626" s="74">
        <v>72707</v>
      </c>
      <c r="H626" t="s">
        <v>11</v>
      </c>
    </row>
    <row r="627" spans="6:8">
      <c r="F627">
        <f t="shared" si="11"/>
        <v>2099</v>
      </c>
      <c r="G627" s="74">
        <v>72832</v>
      </c>
      <c r="H627" t="s">
        <v>10</v>
      </c>
    </row>
    <row r="628" spans="6:8">
      <c r="F628">
        <f t="shared" si="11"/>
        <v>2099</v>
      </c>
      <c r="G628" s="74">
        <v>72956</v>
      </c>
      <c r="H628" t="s">
        <v>9</v>
      </c>
    </row>
    <row r="629" spans="6:8">
      <c r="F629">
        <f t="shared" si="11"/>
        <v>2099</v>
      </c>
      <c r="G629" s="74">
        <v>72957</v>
      </c>
      <c r="H629" t="s">
        <v>9</v>
      </c>
    </row>
    <row r="630" spans="6:8">
      <c r="F630">
        <f t="shared" si="11"/>
        <v>2099</v>
      </c>
      <c r="G630" s="74">
        <v>72958</v>
      </c>
      <c r="H630" t="s">
        <v>9</v>
      </c>
    </row>
    <row r="631" spans="6:8">
      <c r="F631">
        <f t="shared" si="11"/>
        <v>2100</v>
      </c>
      <c r="G631" s="74">
        <v>73089</v>
      </c>
      <c r="H631" t="s">
        <v>11</v>
      </c>
    </row>
    <row r="632" spans="6:8">
      <c r="F632">
        <f t="shared" si="11"/>
        <v>2100</v>
      </c>
      <c r="G632" s="74">
        <v>73090</v>
      </c>
      <c r="H632" t="s">
        <v>11</v>
      </c>
    </row>
    <row r="633" spans="6:8">
      <c r="F633">
        <f t="shared" si="11"/>
        <v>2100</v>
      </c>
      <c r="G633" s="74">
        <v>73091</v>
      </c>
      <c r="H633" t="s">
        <v>11</v>
      </c>
    </row>
    <row r="634" spans="6:8">
      <c r="F634">
        <f t="shared" si="11"/>
        <v>2100</v>
      </c>
      <c r="G634" s="74">
        <v>73186</v>
      </c>
      <c r="H634" t="s">
        <v>10</v>
      </c>
    </row>
    <row r="635" spans="6:8">
      <c r="F635">
        <f t="shared" si="11"/>
        <v>2100</v>
      </c>
      <c r="G635" s="74">
        <v>73310</v>
      </c>
      <c r="H635" t="s">
        <v>9</v>
      </c>
    </row>
    <row r="636" spans="6:8">
      <c r="F636">
        <f t="shared" si="11"/>
        <v>2100</v>
      </c>
      <c r="G636" s="74">
        <v>73311</v>
      </c>
      <c r="H636" t="s">
        <v>9</v>
      </c>
    </row>
    <row r="637" spans="6:8">
      <c r="F637">
        <f t="shared" si="11"/>
        <v>2100</v>
      </c>
      <c r="G637" s="74">
        <v>73312</v>
      </c>
      <c r="H637" t="s">
        <v>9</v>
      </c>
    </row>
  </sheetData>
  <sheetProtection formatCells="0" formatColumns="0" formatRows="0" insertColumns="0" insertRows="0" insertHyperlinks="0" deleteColumns="0" deleteRows="0" selectLockedCells="1" sort="0" autoFilter="0" pivotTables="0"/>
  <phoneticPr fontId="1" type="noConversion"/>
  <dataValidations count="6">
    <dataValidation type="list" allowBlank="1" showInputMessage="1" showErrorMessage="1" sqref="AC2:AC3" xr:uid="{00000000-0002-0000-0100-000000000000}">
      <formula1>"빨강,파랑,초록,노랑"</formula1>
    </dataValidation>
    <dataValidation type="list" allowBlank="1" showInputMessage="1" showErrorMessage="1" sqref="D18:E22" xr:uid="{5B8D0DED-760D-4EC8-BD0E-27D6141C2CDD}">
      <formula1>"TRUE, FALSE"</formula1>
    </dataValidation>
    <dataValidation type="list" allowBlank="1" showInputMessage="1" showErrorMessage="1" sqref="AA2:AA3" xr:uid="{4950EC55-40A0-4C64-9362-43043FC51EB1}">
      <formula1>"월,화,수,목,금,토,일"</formula1>
    </dataValidation>
    <dataValidation type="date" allowBlank="1" showInputMessage="1" showErrorMessage="1" sqref="AD2:AE3" xr:uid="{AC38FFE1-982B-4EEE-9C9E-78C794420010}">
      <formula1>40179</formula1>
      <formula2>73415</formula2>
    </dataValidation>
    <dataValidation type="list" allowBlank="1" showInputMessage="1" showErrorMessage="1" sqref="K2:K17" xr:uid="{124FCF8A-B7A7-473E-8117-B4959425BF13}">
      <formula1>"⌚️,💻,⏰,🎁,✉️,🗓,🗂,✏️,📝,🔒,📽,👔,📷,✈️,🚌,🏆,🎬,🎤,🎄,✔️,☑️,❌"</formula1>
    </dataValidation>
    <dataValidation type="list" allowBlank="1" showInputMessage="1" showErrorMessage="1" sqref="M2:M17" xr:uid="{7560C9A2-8211-450E-95F2-5F76149089B8}">
      <formula1>INDIRECT("tbl색상목록[색상목록]")</formula1>
    </dataValidation>
  </dataValidations>
  <pageMargins left="0.7" right="0.7" top="0.75" bottom="0.75" header="0.3" footer="0.3"/>
  <pageSetup paperSize="9" orientation="portrait" r:id="rId1"/>
  <drawing r:id="rId2"/>
  <tableParts count="8">
    <tablePart r:id="rId3"/>
    <tablePart r:id="rId4"/>
    <tablePart r:id="rId5"/>
    <tablePart r:id="rId6"/>
    <tablePart r:id="rId7"/>
    <tablePart r:id="rId8"/>
    <tablePart r:id="rId9"/>
    <tablePart r:id="rId10"/>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tabColor theme="1" tint="0.14999847407452621"/>
  </sheetPr>
  <dimension ref="B2:K17"/>
  <sheetViews>
    <sheetView showGridLines="0" zoomScaleNormal="100" workbookViewId="0"/>
  </sheetViews>
  <sheetFormatPr defaultRowHeight="16.5"/>
  <cols>
    <col min="2" max="2" width="14.5" customWidth="1"/>
    <col min="3" max="3" width="13.75" customWidth="1"/>
    <col min="11" max="11" width="25.75" customWidth="1"/>
  </cols>
  <sheetData>
    <row r="2" spans="2:11" ht="43.9" customHeight="1">
      <c r="B2" s="69" t="s">
        <v>108</v>
      </c>
      <c r="C2" s="111"/>
      <c r="D2" s="111"/>
      <c r="E2" s="111"/>
      <c r="F2" s="87" t="s">
        <v>87</v>
      </c>
    </row>
    <row r="3" spans="2:11" ht="20.45" customHeight="1">
      <c r="K3" s="44"/>
    </row>
    <row r="4" spans="2:11">
      <c r="B4" s="77" t="s">
        <v>8</v>
      </c>
      <c r="C4" s="78" t="s">
        <v>81</v>
      </c>
      <c r="D4" s="1">
        <f>IF(C4="월요일시작",1,0)</f>
        <v>0</v>
      </c>
    </row>
    <row r="6" spans="2:11">
      <c r="B6" s="80" t="s">
        <v>7</v>
      </c>
      <c r="C6" s="90" t="s">
        <v>109</v>
      </c>
      <c r="D6" s="90" t="s">
        <v>110</v>
      </c>
      <c r="E6" s="90" t="s">
        <v>111</v>
      </c>
      <c r="F6" s="90" t="s">
        <v>112</v>
      </c>
      <c r="G6" s="90" t="s">
        <v>113</v>
      </c>
      <c r="H6" s="90" t="s">
        <v>114</v>
      </c>
      <c r="I6" s="90" t="s">
        <v>115</v>
      </c>
      <c r="J6" s="86" t="s">
        <v>84</v>
      </c>
    </row>
    <row r="7" spans="2:11">
      <c r="C7" s="79" t="s">
        <v>116</v>
      </c>
      <c r="D7" s="79" t="s">
        <v>117</v>
      </c>
      <c r="E7" s="79" t="s">
        <v>118</v>
      </c>
      <c r="F7" s="79" t="s">
        <v>119</v>
      </c>
      <c r="G7" s="79" t="s">
        <v>120</v>
      </c>
      <c r="H7" s="79" t="s">
        <v>121</v>
      </c>
      <c r="I7" s="79" t="s">
        <v>122</v>
      </c>
      <c r="J7" s="86" t="s">
        <v>85</v>
      </c>
    </row>
    <row r="9" spans="2:11">
      <c r="B9" s="80" t="s">
        <v>34</v>
      </c>
      <c r="C9" s="79" t="s">
        <v>35</v>
      </c>
      <c r="D9" s="86" t="s">
        <v>86</v>
      </c>
    </row>
    <row r="11" spans="2:11">
      <c r="B11" s="80" t="s">
        <v>82</v>
      </c>
      <c r="C11" s="112" t="s">
        <v>78</v>
      </c>
      <c r="D11" s="113"/>
      <c r="E11" s="113"/>
      <c r="F11" s="114"/>
      <c r="G11" s="86" t="s">
        <v>106</v>
      </c>
    </row>
    <row r="13" spans="2:11">
      <c r="B13" s="92" t="s">
        <v>123</v>
      </c>
    </row>
    <row r="14" spans="2:11">
      <c r="B14" s="91" t="s">
        <v>35</v>
      </c>
    </row>
    <row r="15" spans="2:11">
      <c r="B15" s="91" t="s">
        <v>48</v>
      </c>
    </row>
    <row r="16" spans="2:11">
      <c r="B16" s="91" t="s">
        <v>36</v>
      </c>
    </row>
    <row r="17" spans="2:2">
      <c r="B17" s="93" t="s">
        <v>49</v>
      </c>
    </row>
  </sheetData>
  <mergeCells count="2">
    <mergeCell ref="C2:E2"/>
    <mergeCell ref="C11:F11"/>
  </mergeCells>
  <phoneticPr fontId="1" type="noConversion"/>
  <dataValidations count="2">
    <dataValidation type="list" allowBlank="1" showInputMessage="1" showErrorMessage="1" sqref="C4" xr:uid="{2CB19316-6960-4678-ADBC-1FCAE41DC307}">
      <formula1>"일요일시작,월요일시작"</formula1>
    </dataValidation>
    <dataValidation type="list" allowBlank="1" showInputMessage="1" showErrorMessage="1" sqref="C9" xr:uid="{4B03E627-2B0D-4A16-B646-E70BF39E9D58}">
      <formula1>"빨강,파랑,초록,노랑"</formula1>
    </dataValidation>
  </dataValidations>
  <pageMargins left="0.7" right="0.7" top="0.75" bottom="0.75" header="0.3" footer="0.3"/>
  <drawing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B2:W37"/>
  <sheetViews>
    <sheetView showGridLines="0" workbookViewId="0"/>
  </sheetViews>
  <sheetFormatPr defaultColWidth="6.625" defaultRowHeight="17.25" customHeight="1"/>
  <cols>
    <col min="1" max="1" width="3.625" style="43" customWidth="1"/>
    <col min="2" max="2" width="14.5" style="43" customWidth="1"/>
    <col min="3" max="3" width="3" style="43" customWidth="1"/>
    <col min="4" max="4" width="8.25" style="43" customWidth="1"/>
    <col min="5" max="5" width="6.625" style="43"/>
    <col min="6" max="6" width="21.375" style="43" hidden="1" customWidth="1"/>
    <col min="7" max="7" width="0" style="43" hidden="1" customWidth="1"/>
    <col min="8" max="8" width="6.625" style="43"/>
    <col min="9" max="15" width="5" style="43" customWidth="1"/>
    <col min="16" max="16" width="13.625" style="43" customWidth="1"/>
    <col min="17" max="17" width="18.25" style="52" customWidth="1"/>
    <col min="18" max="18" width="17.125" style="43" customWidth="1"/>
    <col min="19" max="19" width="2.25" style="43" customWidth="1"/>
    <col min="20" max="20" width="21.25" style="43" customWidth="1"/>
    <col min="21" max="21" width="17.75" style="43" customWidth="1"/>
    <col min="22" max="22" width="6.625" style="43"/>
    <col min="23" max="23" width="12.875" style="43" bestFit="1" customWidth="1"/>
    <col min="24" max="16384" width="6.625" style="43"/>
  </cols>
  <sheetData>
    <row r="2" spans="2:22" ht="33.6" customHeight="1">
      <c r="B2" s="46" t="str">
        <f ca="1">TEXT(달력!AO2,"00")</f>
        <v>2026</v>
      </c>
      <c r="C2" s="2"/>
      <c r="D2" s="2" t="str">
        <f ca="1">TEXT(달력!AQ2,"00")</f>
        <v>07</v>
      </c>
    </row>
    <row r="3" spans="2:22" ht="17.25" customHeight="1">
      <c r="P3" s="48"/>
      <c r="Q3" s="53"/>
      <c r="R3" s="48"/>
      <c r="S3" s="48"/>
      <c r="T3" s="48"/>
      <c r="U3" s="48"/>
      <c r="V3" s="48"/>
    </row>
    <row r="4" spans="2:22" ht="31.15" customHeight="1">
      <c r="P4" s="48"/>
      <c r="Q4" s="53"/>
      <c r="R4" s="48"/>
      <c r="S4" s="48"/>
      <c r="T4" s="48"/>
      <c r="U4" s="48"/>
      <c r="V4" s="48"/>
    </row>
    <row r="5" spans="2:22" s="47" customFormat="1" ht="22.15" customHeight="1">
      <c r="I5" s="51" t="str">
        <f>IF(설정!C4="월요일시작",설정!C6,설정!I6)</f>
        <v>日</v>
      </c>
      <c r="J5" s="51" t="str">
        <f>IF(설정!C4="월요일시작",설정!D6,설정!C6)</f>
        <v>月</v>
      </c>
      <c r="K5" s="51" t="str">
        <f>IF(설정!C4="월요일시작",설정!E6,설정!D6)</f>
        <v>火</v>
      </c>
      <c r="L5" s="51" t="str">
        <f>IF(설정!C4="월요일시작",설정!F6,설정!E6)</f>
        <v>水</v>
      </c>
      <c r="M5" s="51" t="str">
        <f>IF(설정!C4="월요일시작",설정!G6,설정!F6)</f>
        <v>木</v>
      </c>
      <c r="N5" s="51" t="str">
        <f>IF(설정!C4="월요일시작",설정!H6,설정!G6)</f>
        <v>金</v>
      </c>
      <c r="O5" s="51" t="str">
        <f>IF(설정!C4="월요일시작",설정!I6,설정!H6)</f>
        <v>土</v>
      </c>
      <c r="Q5" s="59">
        <f t="array" aca="1" ref="Q5" ca="1">IFERROR(INDEX(rng공휴일날짜,SMALL(IF(--((IF(달력!$AQ$2=12,달력!$AO$2+1,달력!$AO$2)=YEAR(rng공휴일날짜))*(IF(달력!$AQ$2=12,1,달력!$AQ$2+1)=MONTH(rng공휴일날짜))),MATCH(ROW(rng공휴일날짜),ROW(rng공휴일날짜)),""),ROWS($A$1:A1))),"")</f>
        <v>46249</v>
      </c>
      <c r="R5" s="60" t="str">
        <f t="array" aca="1" ref="R5" ca="1">IFERROR(INDEX(rng공휴일명,SMALL(IF(--((IF(달력!$AQ$2=12,달력!$AO$2+1,달력!$AO$2)=YEAR(rng공휴일날짜))*(IF(달력!$AQ$2=12,1,달력!$AQ$2+1)=MONTH(rng공휴일날짜))),MATCH(ROW(rng공휴일날짜),ROW(rng공휴일날짜)),""),ROWS($A$1:A1))),"")</f>
        <v>광복절</v>
      </c>
      <c r="S5" s="55"/>
      <c r="T5" s="58" t="str">
        <f ca="1">IF(LEN(Q5)&gt;0,TEXT(Q5,"m월 d일")&amp;": "&amp;R5,"")</f>
        <v>8월 15일: 광복절</v>
      </c>
      <c r="U5" s="58" t="str">
        <f ca="1">IF(LEN(Q6)&gt;0,TEXT(Q6,"m월 d일")&amp;": "&amp;R6,"")</f>
        <v/>
      </c>
    </row>
    <row r="6" spans="2:22" s="47" customFormat="1" ht="22.15" customHeight="1">
      <c r="I6" s="49">
        <f ca="1">COLUMN()-9+설정!$D$4+DATE(달력!$AO$2,달력!$AQ$2+1,1)-WEEKDAY(DATE(달력!$AO$2,달력!$AQ$2+1,1),2)</f>
        <v>46229</v>
      </c>
      <c r="J6" s="49">
        <f ca="1">COLUMN()-9+설정!$D$4+DATE(달력!$AO$2,달력!$AQ$2+1,1)-WEEKDAY(DATE(달력!$AO$2,달력!$AQ$2+1,1),2)</f>
        <v>46230</v>
      </c>
      <c r="K6" s="49">
        <f ca="1">COLUMN()-9+설정!$D$4+DATE(달력!$AO$2,달력!$AQ$2+1,1)-WEEKDAY(DATE(달력!$AO$2,달력!$AQ$2+1,1),2)</f>
        <v>46231</v>
      </c>
      <c r="L6" s="49">
        <f ca="1">COLUMN()-9+설정!$D$4+DATE(달력!$AO$2,달력!$AQ$2+1,1)-WEEKDAY(DATE(달력!$AO$2,달력!$AQ$2+1,1),2)</f>
        <v>46232</v>
      </c>
      <c r="M6" s="49">
        <f ca="1">COLUMN()-9+설정!$D$4+DATE(달력!$AO$2,달력!$AQ$2+1,1)-WEEKDAY(DATE(달력!$AO$2,달력!$AQ$2+1,1),2)</f>
        <v>46233</v>
      </c>
      <c r="N6" s="49">
        <f ca="1">COLUMN()-9+설정!$D$4+DATE(달력!$AO$2,달력!$AQ$2+1,1)-WEEKDAY(DATE(달력!$AO$2,달력!$AQ$2+1,1),2)</f>
        <v>46234</v>
      </c>
      <c r="O6" s="49">
        <f ca="1">COLUMN()-9+설정!$D$4+DATE(달력!$AO$2,달력!$AQ$2+1,1)-WEEKDAY(DATE(달력!$AO$2,달력!$AQ$2+1,1),2)</f>
        <v>46235</v>
      </c>
      <c r="Q6" s="59" t="str">
        <f t="array" aca="1" ref="Q6" ca="1">IFERROR(INDEX(rng공휴일날짜,SMALL(IF(--((IF(달력!$AQ$2=12,달력!$AO$2+1,달력!$AO$2)=YEAR(rng공휴일날짜))*(IF(달력!$AQ$2=12,1,달력!$AQ$2+1)=MONTH(rng공휴일날짜))),MATCH(ROW(rng공휴일날짜),ROW(rng공휴일날짜)),""),ROWS($A$1:A2))),"")</f>
        <v/>
      </c>
      <c r="R6" s="60" t="str">
        <f t="array" aca="1" ref="R6" ca="1">IFERROR(INDEX(rng공휴일명,SMALL(IF(--((IF(달력!$AQ$2=12,달력!$AO$2+1,달력!$AO$2)=YEAR(rng공휴일날짜))*(IF(달력!$AQ$2=12,1,달력!$AQ$2+1)=MONTH(rng공휴일날짜))),MATCH(ROW(rng공휴일날짜),ROW(rng공휴일날짜)),""),ROWS($A$1:A2))),"")</f>
        <v/>
      </c>
      <c r="S6" s="55"/>
      <c r="T6" s="58" t="str">
        <f ca="1">IF(LEN(Q7)&gt;0,TEXT(Q7,"m월 d일")&amp;": "&amp;R7,"")</f>
        <v/>
      </c>
      <c r="U6" s="58" t="str">
        <f ca="1">IF(LEN(Q8)&gt;0,TEXT(Q8,"m월 d일")&amp;": "&amp;R8,"")</f>
        <v/>
      </c>
    </row>
    <row r="7" spans="2:22" s="47" customFormat="1" ht="22.15" customHeight="1">
      <c r="I7" s="49">
        <f ca="1">O6+1</f>
        <v>46236</v>
      </c>
      <c r="J7" s="49">
        <f ca="1">I7+1</f>
        <v>46237</v>
      </c>
      <c r="K7" s="49">
        <f t="shared" ref="K7:O11" ca="1" si="0">J7+1</f>
        <v>46238</v>
      </c>
      <c r="L7" s="49">
        <f t="shared" ca="1" si="0"/>
        <v>46239</v>
      </c>
      <c r="M7" s="49">
        <f t="shared" ca="1" si="0"/>
        <v>46240</v>
      </c>
      <c r="N7" s="49">
        <f t="shared" ca="1" si="0"/>
        <v>46241</v>
      </c>
      <c r="O7" s="49">
        <f t="shared" ca="1" si="0"/>
        <v>46242</v>
      </c>
      <c r="Q7" s="59" t="str">
        <f t="array" aca="1" ref="Q7" ca="1">IFERROR(INDEX(rng공휴일날짜,SMALL(IF(--((IF(달력!$AQ$2=12,달력!$AO$2+1,달력!$AO$2)=YEAR(rng공휴일날짜))*(IF(달력!$AQ$2=12,1,달력!$AQ$2+1)=MONTH(rng공휴일날짜))),MATCH(ROW(rng공휴일날짜),ROW(rng공휴일날짜)),""),ROWS($A$1:A3))),"")</f>
        <v/>
      </c>
      <c r="R7" s="60" t="str">
        <f t="array" aca="1" ref="R7" ca="1">IFERROR(INDEX(rng공휴일명,SMALL(IF(--((IF(달력!$AQ$2=12,달력!$AO$2+1,달력!$AO$2)=YEAR(rng공휴일날짜))*(IF(달력!$AQ$2=12,1,달력!$AQ$2+1)=MONTH(rng공휴일날짜))),MATCH(ROW(rng공휴일날짜),ROW(rng공휴일날짜)),""),ROWS($A$1:A3))),"")</f>
        <v/>
      </c>
      <c r="S7" s="55"/>
      <c r="T7" s="58" t="str">
        <f ca="1">IF(LEN(Q9)&gt;0,TEXT(Q9,"m월 d일")&amp;": "&amp;R9,"")</f>
        <v/>
      </c>
      <c r="U7" s="58" t="str">
        <f ca="1">IF(LEN(Q10)&gt;0,TEXT(Q10,"m월 d일")&amp;": "&amp;R10,"")</f>
        <v/>
      </c>
    </row>
    <row r="8" spans="2:22" s="47" customFormat="1" ht="22.15" customHeight="1">
      <c r="I8" s="49">
        <f ca="1">O7+1</f>
        <v>46243</v>
      </c>
      <c r="J8" s="49">
        <f ca="1">I8+1</f>
        <v>46244</v>
      </c>
      <c r="K8" s="49">
        <f t="shared" ca="1" si="0"/>
        <v>46245</v>
      </c>
      <c r="L8" s="49">
        <f t="shared" ca="1" si="0"/>
        <v>46246</v>
      </c>
      <c r="M8" s="49">
        <f t="shared" ca="1" si="0"/>
        <v>46247</v>
      </c>
      <c r="N8" s="49">
        <f t="shared" ca="1" si="0"/>
        <v>46248</v>
      </c>
      <c r="O8" s="49">
        <f t="shared" ca="1" si="0"/>
        <v>46249</v>
      </c>
      <c r="Q8" s="59" t="str">
        <f t="array" aca="1" ref="Q8" ca="1">IFERROR(INDEX(rng공휴일날짜,SMALL(IF(--((IF(달력!$AQ$2=12,달력!$AO$2+1,달력!$AO$2)=YEAR(rng공휴일날짜))*(IF(달력!$AQ$2=12,1,달력!$AQ$2+1)=MONTH(rng공휴일날짜))),MATCH(ROW(rng공휴일날짜),ROW(rng공휴일날짜)),""),ROWS($A$1:A4))),"")</f>
        <v/>
      </c>
      <c r="R8" s="60" t="str">
        <f t="array" aca="1" ref="R8" ca="1">IFERROR(INDEX(rng공휴일명,SMALL(IF(--((IF(달력!$AQ$2=12,달력!$AO$2+1,달력!$AO$2)=YEAR(rng공휴일날짜))*(IF(달력!$AQ$2=12,1,달력!$AQ$2+1)=MONTH(rng공휴일날짜))),MATCH(ROW(rng공휴일날짜),ROW(rng공휴일날짜)),""),ROWS($A$1:A4))),"")</f>
        <v/>
      </c>
      <c r="S8" s="55"/>
      <c r="T8" s="58" t="str">
        <f ca="1">IF(LEN(Q11)&gt;0,TEXT(Q11,"m월 d일")&amp;": "&amp;R11,"")</f>
        <v/>
      </c>
      <c r="U8" s="58" t="str">
        <f ca="1">IF(LEN(Q12)&gt;0,TEXT(Q12,"m월 d일")&amp;": "&amp;R12,"")</f>
        <v/>
      </c>
    </row>
    <row r="9" spans="2:22" s="47" customFormat="1" ht="22.15" customHeight="1">
      <c r="I9" s="49">
        <f ca="1">O8+1</f>
        <v>46250</v>
      </c>
      <c r="J9" s="49">
        <f ca="1">I9+1</f>
        <v>46251</v>
      </c>
      <c r="K9" s="49">
        <f t="shared" ca="1" si="0"/>
        <v>46252</v>
      </c>
      <c r="L9" s="49">
        <f t="shared" ca="1" si="0"/>
        <v>46253</v>
      </c>
      <c r="M9" s="49">
        <f t="shared" ca="1" si="0"/>
        <v>46254</v>
      </c>
      <c r="N9" s="49">
        <f t="shared" ca="1" si="0"/>
        <v>46255</v>
      </c>
      <c r="O9" s="49">
        <f t="shared" ca="1" si="0"/>
        <v>46256</v>
      </c>
      <c r="Q9" s="59" t="str">
        <f t="array" aca="1" ref="Q9" ca="1">IFERROR(INDEX(rng공휴일날짜,SMALL(IF(--((IF(달력!$AQ$2=12,달력!$AO$2+1,달력!$AO$2)=YEAR(rng공휴일날짜))*(IF(달력!$AQ$2=12,1,달력!$AQ$2+1)=MONTH(rng공휴일날짜))),MATCH(ROW(rng공휴일날짜),ROW(rng공휴일날짜)),""),ROWS($A$1:A5))),"")</f>
        <v/>
      </c>
      <c r="R9" s="60" t="str">
        <f t="array" aca="1" ref="R9" ca="1">IFERROR(INDEX(rng공휴일명,SMALL(IF(--((IF(달력!$AQ$2=12,달력!$AO$2+1,달력!$AO$2)=YEAR(rng공휴일날짜))*(IF(달력!$AQ$2=12,1,달력!$AQ$2+1)=MONTH(rng공휴일날짜))),MATCH(ROW(rng공휴일날짜),ROW(rng공휴일날짜)),""),ROWS($A$1:A5))),"")</f>
        <v/>
      </c>
      <c r="S9" s="55"/>
      <c r="T9" s="58" t="str">
        <f ca="1">IF(LEN(Q13)&gt;0,TEXT(Q13,"m월 d일")&amp;": "&amp;R13,"")</f>
        <v/>
      </c>
      <c r="U9" s="58" t="str">
        <f ca="1">IF(LEN(Q14)&gt;0,TEXT(Q14,"m월 d일")&amp;": "&amp;R14,"")</f>
        <v/>
      </c>
    </row>
    <row r="10" spans="2:22" s="47" customFormat="1" ht="22.15" customHeight="1">
      <c r="B10" s="88" t="str">
        <f ca="1">MONTH(DATE(달력!AO2,달력!AQ2+1,1))&amp;"월 공휴일"</f>
        <v>8월 공휴일</v>
      </c>
      <c r="I10" s="49">
        <f ca="1">O9+1</f>
        <v>46257</v>
      </c>
      <c r="J10" s="49">
        <f ca="1">I10+1</f>
        <v>46258</v>
      </c>
      <c r="K10" s="49">
        <f t="shared" ca="1" si="0"/>
        <v>46259</v>
      </c>
      <c r="L10" s="49">
        <f t="shared" ca="1" si="0"/>
        <v>46260</v>
      </c>
      <c r="M10" s="49">
        <f t="shared" ca="1" si="0"/>
        <v>46261</v>
      </c>
      <c r="N10" s="49">
        <f t="shared" ca="1" si="0"/>
        <v>46262</v>
      </c>
      <c r="O10" s="49">
        <f t="shared" ca="1" si="0"/>
        <v>46263</v>
      </c>
      <c r="Q10" s="59" t="str">
        <f t="array" aca="1" ref="Q10" ca="1">IFERROR(INDEX(rng공휴일날짜,SMALL(IF(--((IF(달력!$AQ$2=12,달력!$AO$2+1,달력!$AO$2)=YEAR(rng공휴일날짜))*(IF(달력!$AQ$2=12,1,달력!$AQ$2+1)=MONTH(rng공휴일날짜))),MATCH(ROW(rng공휴일날짜),ROW(rng공휴일날짜)),""),ROWS($A$1:A6))),"")</f>
        <v/>
      </c>
      <c r="R10" s="60" t="str">
        <f t="array" aca="1" ref="R10" ca="1">IFERROR(INDEX(rng공휴일명,SMALL(IF(--((IF(달력!$AQ$2=12,달력!$AO$2+1,달력!$AO$2)=YEAR(rng공휴일날짜))*(IF(달력!$AQ$2=12,1,달력!$AQ$2+1)=MONTH(rng공휴일날짜))),MATCH(ROW(rng공휴일날짜),ROW(rng공휴일날짜)),""),ROWS($A$1:A6))),"")</f>
        <v/>
      </c>
      <c r="S10" s="55"/>
    </row>
    <row r="11" spans="2:22" s="48" customFormat="1" ht="22.15" customHeight="1">
      <c r="B11" s="89" t="str">
        <f ca="1">MONTH(DATE(달력!AO2,달력!AQ2+1,1))&amp;"월 일정"</f>
        <v>8월 일정</v>
      </c>
      <c r="I11" s="49">
        <f ca="1">O10+1</f>
        <v>46264</v>
      </c>
      <c r="J11" s="49">
        <f ca="1">I11+1</f>
        <v>46265</v>
      </c>
      <c r="K11" s="49">
        <f t="shared" ca="1" si="0"/>
        <v>46266</v>
      </c>
      <c r="L11" s="49">
        <f t="shared" ca="1" si="0"/>
        <v>46267</v>
      </c>
      <c r="M11" s="49">
        <f t="shared" ca="1" si="0"/>
        <v>46268</v>
      </c>
      <c r="N11" s="49">
        <f t="shared" ca="1" si="0"/>
        <v>46269</v>
      </c>
      <c r="O11" s="49">
        <f t="shared" ca="1" si="0"/>
        <v>46270</v>
      </c>
      <c r="Q11" s="59" t="str">
        <f t="array" aca="1" ref="Q11" ca="1">IFERROR(INDEX(rng공휴일날짜,SMALL(IF(--((IF(달력!$AQ$2=12,달력!$AO$2+1,달력!$AO$2)=YEAR(rng공휴일날짜))*(IF(달력!$AQ$2=12,1,달력!$AQ$2+1)=MONTH(rng공휴일날짜))),MATCH(ROW(rng공휴일날짜),ROW(rng공휴일날짜)),""),ROWS($A$1:A7))),"")</f>
        <v/>
      </c>
      <c r="R11" s="60" t="str">
        <f t="array" aca="1" ref="R11" ca="1">IFERROR(INDEX(rng공휴일명,SMALL(IF(--((IF(달력!$AQ$2=12,달력!$AO$2+1,달력!$AO$2)=YEAR(rng공휴일날짜))*(IF(달력!$AQ$2=12,1,달력!$AQ$2+1)=MONTH(rng공휴일날짜))),MATCH(ROW(rng공휴일날짜),ROW(rng공휴일날짜)),""),ROWS($A$1:A7))),"")</f>
        <v/>
      </c>
      <c r="S11" s="55"/>
    </row>
    <row r="12" spans="2:22" ht="24" customHeight="1">
      <c r="B12" s="45"/>
      <c r="C12" s="45"/>
      <c r="D12" s="45"/>
      <c r="E12" s="45"/>
      <c r="F12" s="45"/>
      <c r="G12" s="45"/>
      <c r="H12" s="45"/>
      <c r="P12" s="48"/>
      <c r="Q12" s="59" t="str">
        <f t="array" aca="1" ref="Q12" ca="1">IFERROR(INDEX(rng공휴일날짜,SMALL(IF(--((IF(달력!$AQ$2=12,달력!$AO$2+1,달력!$AO$2)=YEAR(rng공휴일날짜))*(IF(달력!$AQ$2=12,1,달력!$AQ$2+1)=MONTH(rng공휴일날짜))),MATCH(ROW(rng공휴일날짜),ROW(rng공휴일날짜)),""),ROWS($A$1:A8))),"")</f>
        <v/>
      </c>
      <c r="R12" s="60" t="str">
        <f t="array" aca="1" ref="R12" ca="1">IFERROR(INDEX(rng공휴일명,SMALL(IF(--((IF(달력!$AQ$2=12,달력!$AO$2+1,달력!$AO$2)=YEAR(rng공휴일날짜))*(IF(달력!$AQ$2=12,1,달력!$AQ$2+1)=MONTH(rng공휴일날짜))),MATCH(ROW(rng공휴일날짜),ROW(rng공휴일날짜)),""),ROWS($A$1:A8))),"")</f>
        <v/>
      </c>
      <c r="S12" s="55"/>
      <c r="U12" s="48"/>
      <c r="V12" s="48"/>
    </row>
    <row r="13" spans="2:22" ht="17.25" customHeight="1">
      <c r="B13" s="45"/>
      <c r="C13" s="45"/>
      <c r="D13" s="45"/>
      <c r="E13" s="45"/>
      <c r="F13" s="45"/>
      <c r="G13" s="45"/>
      <c r="H13" s="45"/>
      <c r="P13" s="48"/>
      <c r="Q13" s="59" t="str">
        <f t="array" aca="1" ref="Q13" ca="1">IFERROR(INDEX(rng공휴일날짜,SMALL(IF(--((IF(달력!$AQ$2=12,달력!$AO$2+1,달력!$AO$2)=YEAR(rng공휴일날짜))*(IF(달력!$AQ$2=12,1,달력!$AQ$2+1)=MONTH(rng공휴일날짜))),MATCH(ROW(rng공휴일날짜),ROW(rng공휴일날짜)),""),ROWS($A$1:A9))),"")</f>
        <v/>
      </c>
      <c r="R13" s="60" t="str">
        <f t="array" aca="1" ref="R13" ca="1">IFERROR(INDEX(rng공휴일명,SMALL(IF(--((IF(달력!$AQ$2=12,달력!$AO$2+1,달력!$AO$2)=YEAR(rng공휴일날짜))*(IF(달력!$AQ$2=12,1,달력!$AQ$2+1)=MONTH(rng공휴일날짜))),MATCH(ROW(rng공휴일날짜),ROW(rng공휴일날짜)),""),ROWS($A$1:A9))),"")</f>
        <v/>
      </c>
      <c r="S13" s="55"/>
      <c r="T13" s="55"/>
      <c r="U13" s="48"/>
      <c r="V13" s="48"/>
    </row>
    <row r="14" spans="2:22" ht="17.25" customHeight="1">
      <c r="B14" s="45"/>
      <c r="C14" s="45"/>
      <c r="D14" s="45"/>
      <c r="E14" s="45"/>
      <c r="F14" s="45"/>
      <c r="G14" s="45"/>
      <c r="H14" s="45"/>
      <c r="P14" s="48"/>
      <c r="Q14" s="59" t="str">
        <f t="array" aca="1" ref="Q14" ca="1">IFERROR(INDEX(rng공휴일날짜,SMALL(IF(--((IF(달력!$AQ$2=12,달력!$AO$2+1,달력!$AO$2)=YEAR(rng공휴일날짜))*(IF(달력!$AQ$2=12,1,달력!$AQ$2+1)=MONTH(rng공휴일날짜))),MATCH(ROW(rng공휴일날짜),ROW(rng공휴일날짜)),""),ROWS($A$1:A10))),"")</f>
        <v/>
      </c>
      <c r="R14" s="60" t="str">
        <f t="array" aca="1" ref="R14" ca="1">IFERROR(INDEX(rng공휴일명,SMALL(IF(--((IF(달력!$AQ$2=12,달력!$AO$2+1,달력!$AO$2)=YEAR(rng공휴일날짜))*(IF(달력!$AQ$2=12,1,달력!$AQ$2+1)=MONTH(rng공휴일날짜))),MATCH(ROW(rng공휴일날짜),ROW(rng공휴일날짜)),""),ROWS($A$1:A10))),"")</f>
        <v/>
      </c>
      <c r="S14" s="55"/>
      <c r="T14" s="55"/>
      <c r="U14" s="48"/>
      <c r="V14" s="48"/>
    </row>
    <row r="15" spans="2:22" ht="17.25" customHeight="1">
      <c r="B15" s="45"/>
      <c r="C15" s="45"/>
      <c r="D15" s="45"/>
      <c r="E15" s="45"/>
      <c r="F15" s="45"/>
      <c r="G15" s="45"/>
      <c r="H15" s="45"/>
      <c r="P15" s="48"/>
      <c r="Q15" s="54" t="str">
        <f t="array" aca="1" ref="Q15" ca="1">IFERROR(INDEX(rng공휴일날짜,SMALL(IF(--((IF(달력!$AQ$2=12,달력!$AO$2+1,달력!$AO$2)=YEAR(rng공휴일날짜))*(IF(달력!$AQ$2=12,1,달력!$AQ$2+1)=MONTH(rng공휴일날짜))),MATCH(ROW(rng공휴일날짜),ROW(rng공휴일날짜)),""),ROWS($A$1:A11))),"")</f>
        <v/>
      </c>
      <c r="R15" s="55" t="str">
        <f t="array" aca="1" ref="R15" ca="1">IFERROR(INDEX(rng공휴일명,SMALL(IF(--((IF(달력!$AQ$2=12,달력!$AO$2+1,달력!$AO$2)=YEAR(rng공휴일날짜))*(IF(달력!$AQ$2=12,1,달력!$AQ$2+1)=MONTH(rng공휴일날짜))),MATCH(ROW(rng공휴일날짜),ROW(rng공휴일날짜)),""),ROWS($A$1:A11))),"")</f>
        <v/>
      </c>
      <c r="S15" s="55"/>
      <c r="T15" s="55"/>
      <c r="U15" s="48"/>
      <c r="V15" s="48"/>
    </row>
    <row r="16" spans="2:22" ht="17.25" customHeight="1">
      <c r="B16" s="45"/>
      <c r="C16" s="45"/>
      <c r="D16" s="45"/>
      <c r="E16" s="45"/>
      <c r="F16" s="45"/>
      <c r="G16" s="45"/>
      <c r="H16" s="45"/>
      <c r="P16" s="48"/>
      <c r="Q16" s="56"/>
      <c r="R16" s="55" t="str">
        <f t="array" aca="1" ref="R16" ca="1">IFERROR(INDEX(rng공휴일명,SMALL(IF(--((달력!$AO$2=YEAR(rng공휴일날짜))*(달력!$AQ$2=MONTH(rng공휴일날짜))),MATCH(ROW(rng공휴일날짜),ROW(rng공휴일날짜)),""),ROWS($A$1:A12))),"")</f>
        <v/>
      </c>
      <c r="S16" s="55"/>
      <c r="T16" s="55"/>
      <c r="U16" s="48"/>
      <c r="V16" s="48"/>
    </row>
    <row r="17" spans="2:23" ht="17.25" customHeight="1">
      <c r="B17" s="45"/>
      <c r="C17" s="45"/>
      <c r="D17" s="45"/>
      <c r="E17" s="45"/>
      <c r="F17" s="45"/>
      <c r="G17" s="45"/>
      <c r="H17" s="45"/>
      <c r="P17" s="48"/>
      <c r="Q17" s="56"/>
      <c r="R17" s="55" t="str">
        <f t="array" aca="1" ref="R17" ca="1">IFERROR(INDEX(rng공휴일명,SMALL(IF(--((달력!$AO$2=YEAR(rng공휴일날짜))*(달력!$AQ$2=MONTH(rng공휴일날짜))),MATCH(ROW(rng공휴일날짜),ROW(rng공휴일날짜)),""),ROWS($A$1:A13))),"")</f>
        <v/>
      </c>
      <c r="S17" s="55"/>
      <c r="T17" s="57"/>
      <c r="U17" s="48"/>
      <c r="V17" s="48"/>
    </row>
    <row r="18" spans="2:23" s="67" customFormat="1" ht="18" customHeight="1">
      <c r="B18" s="66"/>
      <c r="C18" s="66"/>
      <c r="D18" s="66"/>
      <c r="E18" s="66"/>
      <c r="F18" s="66"/>
      <c r="G18" s="66"/>
      <c r="H18" s="66"/>
      <c r="P18" s="61">
        <f t="array" aca="1" ref="P18" ca="1">IFERROR(INDEX(rng일정,SMALL(IF(--((IF(달력!$AQ$2=12,달력!$AO$2+1,달력!$AO$2)=YEAR(rng일정))*(IF(달력!$AQ$2=12,1,달력!$AQ$2+1)=MONTH(rng일정))),MATCH(ROW(rng일정),ROW(rng일정)),""),ROWS($A$1:A1))),"")</f>
        <v>46240</v>
      </c>
      <c r="Q18" s="62" t="str">
        <f t="array" aca="1" ref="Q18" ca="1">IFERROR(INDEX(rng일정명,SMALL(IF(--((IF(달력!$AQ$2=12,달력!$AO$2+1,달력!$AO$2)=YEAR(rng일정))*(IF(달력!$AQ$2=12,1,달력!$AQ$2+1)=MONTH(rng일정))),MATCH(ROW(rng일정),ROW(rng일정)),""),ROWS($A$1:A1))),"")</f>
        <v>⏰ 신종코로나 긴급회의</v>
      </c>
      <c r="R18" s="63" t="str">
        <f t="array" aca="1" ref="R18" ca="1">IFERROR(INDEX(rng일정색상,SMALL(IF(--((IF(달력!$AQ$2=12,달력!$AO$2+1,달력!$AO$2)=YEAR(rng일정))*(IF(달력!$AQ$2=12,1,달력!$AQ$2+1)=MONTH(rng일정))),MATCH(ROW(rng일정),ROW(rng일정)),""),ROWS($A$1:A1))),"")</f>
        <v>초록</v>
      </c>
      <c r="S18" s="64"/>
      <c r="T18" s="115" t="str">
        <f t="shared" ref="T18:T28" ca="1" si="1">IF(LEN(P18)&gt;0,TEXT(P18,"mm월 dd일 (aaa)")&amp;" :: "&amp;Q18,"")</f>
        <v>08월 06일 (목) :: ⏰ 신종코로나 긴급회의</v>
      </c>
      <c r="U18" s="115"/>
      <c r="V18" s="65"/>
    </row>
    <row r="19" spans="2:23" s="67" customFormat="1" ht="18" customHeight="1">
      <c r="B19" s="66"/>
      <c r="C19" s="66"/>
      <c r="D19" s="66"/>
      <c r="E19" s="66"/>
      <c r="F19" s="66"/>
      <c r="G19" s="66"/>
      <c r="H19" s="66"/>
      <c r="P19" s="61" t="str">
        <f t="array" aca="1" ref="P19" ca="1">IFERROR(INDEX(rng일정,SMALL(IF(--((IF(달력!$AQ$2=12,달력!$AO$2+1,달력!$AO$2)=YEAR(rng일정))*(IF(달력!$AQ$2=12,1,달력!$AQ$2+1)=MONTH(rng일정))),MATCH(ROW(rng일정),ROW(rng일정)),""),ROWS($A$1:A2))),"")</f>
        <v/>
      </c>
      <c r="Q19" s="62" t="str">
        <f t="array" aca="1" ref="Q19" ca="1">IFERROR(INDEX(rng일정명,SMALL(IF(--((IF(달력!$AQ$2=12,달력!$AO$2+1,달력!$AO$2)=YEAR(rng일정))*(IF(달력!$AQ$2=12,1,달력!$AQ$2+1)=MONTH(rng일정))),MATCH(ROW(rng일정),ROW(rng일정)),""),ROWS($A$1:A2))),"")</f>
        <v/>
      </c>
      <c r="R19" s="63" t="str">
        <f t="array" aca="1" ref="R19" ca="1">IFERROR(INDEX(rng일정색상,SMALL(IF(--((IF(달력!$AQ$2=12,달력!$AO$2+1,달력!$AO$2)=YEAR(rng일정))*(IF(달력!$AQ$2=12,1,달력!$AQ$2+1)=MONTH(rng일정))),MATCH(ROW(rng일정),ROW(rng일정)),""),ROWS($A$1:A2))),"")</f>
        <v/>
      </c>
      <c r="S19" s="64"/>
      <c r="T19" s="115" t="str">
        <f t="shared" ca="1" si="1"/>
        <v/>
      </c>
      <c r="U19" s="115"/>
      <c r="V19" s="65"/>
    </row>
    <row r="20" spans="2:23" s="67" customFormat="1" ht="18" customHeight="1">
      <c r="B20" s="66"/>
      <c r="C20" s="66"/>
      <c r="D20" s="66"/>
      <c r="E20" s="66"/>
      <c r="F20" s="66"/>
      <c r="G20" s="66"/>
      <c r="H20" s="66"/>
      <c r="P20" s="61" t="str">
        <f t="array" aca="1" ref="P20" ca="1">IFERROR(INDEX(rng일정,SMALL(IF(--((IF(달력!$AQ$2=12,달력!$AO$2+1,달력!$AO$2)=YEAR(rng일정))*(IF(달력!$AQ$2=12,1,달력!$AQ$2+1)=MONTH(rng일정))),MATCH(ROW(rng일정),ROW(rng일정)),""),ROWS($A$1:A3))),"")</f>
        <v/>
      </c>
      <c r="Q20" s="62" t="str">
        <f t="array" aca="1" ref="Q20" ca="1">IFERROR(INDEX(rng일정명,SMALL(IF(--((IF(달력!$AQ$2=12,달력!$AO$2+1,달력!$AO$2)=YEAR(rng일정))*(IF(달력!$AQ$2=12,1,달력!$AQ$2+1)=MONTH(rng일정))),MATCH(ROW(rng일정),ROW(rng일정)),""),ROWS($A$1:A3))),"")</f>
        <v/>
      </c>
      <c r="R20" s="63" t="str">
        <f t="array" aca="1" ref="R20" ca="1">IFERROR(INDEX(rng일정색상,SMALL(IF(--((IF(달력!$AQ$2=12,달력!$AO$2+1,달력!$AO$2)=YEAR(rng일정))*(IF(달력!$AQ$2=12,1,달력!$AQ$2+1)=MONTH(rng일정))),MATCH(ROW(rng일정),ROW(rng일정)),""),ROWS($A$1:A3))),"")</f>
        <v/>
      </c>
      <c r="T20" s="115" t="str">
        <f t="shared" ca="1" si="1"/>
        <v/>
      </c>
      <c r="U20" s="115"/>
      <c r="V20" s="65"/>
      <c r="W20" s="68"/>
    </row>
    <row r="21" spans="2:23" s="67" customFormat="1" ht="18" customHeight="1">
      <c r="B21" s="66"/>
      <c r="C21" s="66"/>
      <c r="D21" s="66"/>
      <c r="E21" s="66"/>
      <c r="F21" s="66"/>
      <c r="G21" s="66"/>
      <c r="H21" s="66"/>
      <c r="P21" s="61" t="str">
        <f t="array" aca="1" ref="P21" ca="1">IFERROR(INDEX(rng일정,SMALL(IF(--((IF(달력!$AQ$2=12,달력!$AO$2+1,달력!$AO$2)=YEAR(rng일정))*(IF(달력!$AQ$2=12,1,달력!$AQ$2+1)=MONTH(rng일정))),MATCH(ROW(rng일정),ROW(rng일정)),""),ROWS($A$1:A4))),"")</f>
        <v/>
      </c>
      <c r="Q21" s="62" t="str">
        <f t="array" aca="1" ref="Q21" ca="1">IFERROR(INDEX(rng일정명,SMALL(IF(--((IF(달력!$AQ$2=12,달력!$AO$2+1,달력!$AO$2)=YEAR(rng일정))*(IF(달력!$AQ$2=12,1,달력!$AQ$2+1)=MONTH(rng일정))),MATCH(ROW(rng일정),ROW(rng일정)),""),ROWS($A$1:A4))),"")</f>
        <v/>
      </c>
      <c r="R21" s="63" t="str">
        <f t="array" aca="1" ref="R21" ca="1">IFERROR(INDEX(rng일정색상,SMALL(IF(--((IF(달력!$AQ$2=12,달력!$AO$2+1,달력!$AO$2)=YEAR(rng일정))*(IF(달력!$AQ$2=12,1,달력!$AQ$2+1)=MONTH(rng일정))),MATCH(ROW(rng일정),ROW(rng일정)),""),ROWS($A$1:A4))),"")</f>
        <v/>
      </c>
      <c r="T21" s="115" t="str">
        <f t="shared" ca="1" si="1"/>
        <v/>
      </c>
      <c r="U21" s="115"/>
      <c r="V21" s="65"/>
      <c r="W21" s="68"/>
    </row>
    <row r="22" spans="2:23" s="67" customFormat="1" ht="18" customHeight="1">
      <c r="B22" s="66"/>
      <c r="C22" s="66"/>
      <c r="D22" s="66"/>
      <c r="E22" s="66"/>
      <c r="F22" s="66"/>
      <c r="G22" s="66"/>
      <c r="H22" s="66"/>
      <c r="P22" s="61" t="str">
        <f t="array" aca="1" ref="P22" ca="1">IFERROR(INDEX(rng일정,SMALL(IF(--((IF(달력!$AQ$2=12,달력!$AO$2+1,달력!$AO$2)=YEAR(rng일정))*(IF(달력!$AQ$2=12,1,달력!$AQ$2+1)=MONTH(rng일정))),MATCH(ROW(rng일정),ROW(rng일정)),""),ROWS($A$1:A5))),"")</f>
        <v/>
      </c>
      <c r="Q22" s="62" t="str">
        <f t="array" aca="1" ref="Q22" ca="1">IFERROR(INDEX(rng일정명,SMALL(IF(--((IF(달력!$AQ$2=12,달력!$AO$2+1,달력!$AO$2)=YEAR(rng일정))*(IF(달력!$AQ$2=12,1,달력!$AQ$2+1)=MONTH(rng일정))),MATCH(ROW(rng일정),ROW(rng일정)),""),ROWS($A$1:A5))),"")</f>
        <v/>
      </c>
      <c r="R22" s="63" t="str">
        <f t="array" aca="1" ref="R22" ca="1">IFERROR(INDEX(rng일정색상,SMALL(IF(--((IF(달력!$AQ$2=12,달력!$AO$2+1,달력!$AO$2)=YEAR(rng일정))*(IF(달력!$AQ$2=12,1,달력!$AQ$2+1)=MONTH(rng일정))),MATCH(ROW(rng일정),ROW(rng일정)),""),ROWS($A$1:A5))),"")</f>
        <v/>
      </c>
      <c r="T22" s="115" t="str">
        <f t="shared" ca="1" si="1"/>
        <v/>
      </c>
      <c r="U22" s="115"/>
      <c r="V22" s="65"/>
      <c r="W22" s="68"/>
    </row>
    <row r="23" spans="2:23" s="67" customFormat="1" ht="18" customHeight="1">
      <c r="B23" s="66"/>
      <c r="C23" s="66"/>
      <c r="D23" s="66"/>
      <c r="E23" s="66"/>
      <c r="F23" s="66"/>
      <c r="G23" s="66"/>
      <c r="H23" s="66"/>
      <c r="P23" s="61" t="str">
        <f t="array" aca="1" ref="P23" ca="1">IFERROR(INDEX(rng일정,SMALL(IF(--((IF(달력!$AQ$2=12,달력!$AO$2+1,달력!$AO$2)=YEAR(rng일정))*(IF(달력!$AQ$2=12,1,달력!$AQ$2+1)=MONTH(rng일정))),MATCH(ROW(rng일정),ROW(rng일정)),""),ROWS($A$1:A6))),"")</f>
        <v/>
      </c>
      <c r="Q23" s="62" t="str">
        <f t="array" aca="1" ref="Q23" ca="1">IFERROR(INDEX(rng일정명,SMALL(IF(--((IF(달력!$AQ$2=12,달력!$AO$2+1,달력!$AO$2)=YEAR(rng일정))*(IF(달력!$AQ$2=12,1,달력!$AQ$2+1)=MONTH(rng일정))),MATCH(ROW(rng일정),ROW(rng일정)),""),ROWS($A$1:A6))),"")</f>
        <v/>
      </c>
      <c r="R23" s="63" t="str">
        <f t="array" aca="1" ref="R23" ca="1">IFERROR(INDEX(rng일정색상,SMALL(IF(--((IF(달력!$AQ$2=12,달력!$AO$2+1,달력!$AO$2)=YEAR(rng일정))*(IF(달력!$AQ$2=12,1,달력!$AQ$2+1)=MONTH(rng일정))),MATCH(ROW(rng일정),ROW(rng일정)),""),ROWS($A$1:A6))),"")</f>
        <v/>
      </c>
      <c r="T23" s="115" t="str">
        <f t="shared" ca="1" si="1"/>
        <v/>
      </c>
      <c r="U23" s="115"/>
      <c r="V23" s="65"/>
      <c r="W23" s="68"/>
    </row>
    <row r="24" spans="2:23" s="67" customFormat="1" ht="18" customHeight="1">
      <c r="P24" s="61" t="str">
        <f t="array" aca="1" ref="P24" ca="1">IFERROR(INDEX(rng일정,SMALL(IF(--((IF(달력!$AQ$2=12,달력!$AO$2+1,달력!$AO$2)=YEAR(rng일정))*(IF(달력!$AQ$2=12,1,달력!$AQ$2+1)=MONTH(rng일정))),MATCH(ROW(rng일정),ROW(rng일정)),""),ROWS($A$1:A7))),"")</f>
        <v/>
      </c>
      <c r="Q24" s="62" t="str">
        <f t="array" aca="1" ref="Q24" ca="1">IFERROR(INDEX(rng일정명,SMALL(IF(--((IF(달력!$AQ$2=12,달력!$AO$2+1,달력!$AO$2)=YEAR(rng일정))*(IF(달력!$AQ$2=12,1,달력!$AQ$2+1)=MONTH(rng일정))),MATCH(ROW(rng일정),ROW(rng일정)),""),ROWS($A$1:A7))),"")</f>
        <v/>
      </c>
      <c r="R24" s="63" t="str">
        <f t="array" aca="1" ref="R24" ca="1">IFERROR(INDEX(rng일정색상,SMALL(IF(--((IF(달력!$AQ$2=12,달력!$AO$2+1,달력!$AO$2)=YEAR(rng일정))*(IF(달력!$AQ$2=12,1,달력!$AQ$2+1)=MONTH(rng일정))),MATCH(ROW(rng일정),ROW(rng일정)),""),ROWS($A$1:A7))),"")</f>
        <v/>
      </c>
      <c r="T24" s="115" t="str">
        <f t="shared" ca="1" si="1"/>
        <v/>
      </c>
      <c r="U24" s="115"/>
      <c r="V24" s="65"/>
      <c r="W24" s="68"/>
    </row>
    <row r="25" spans="2:23" s="67" customFormat="1" ht="18" customHeight="1">
      <c r="P25" s="61" t="str">
        <f t="array" aca="1" ref="P25" ca="1">IFERROR(INDEX(rng일정,SMALL(IF(--((IF(달력!$AQ$2=12,달력!$AO$2+1,달력!$AO$2)=YEAR(rng일정))*(IF(달력!$AQ$2=12,1,달력!$AQ$2+1)=MONTH(rng일정))),MATCH(ROW(rng일정),ROW(rng일정)),""),ROWS($A$1:A8))),"")</f>
        <v/>
      </c>
      <c r="Q25" s="62" t="str">
        <f t="array" aca="1" ref="Q25" ca="1">IFERROR(INDEX(rng일정명,SMALL(IF(--((IF(달력!$AQ$2=12,달력!$AO$2+1,달력!$AO$2)=YEAR(rng일정))*(IF(달력!$AQ$2=12,1,달력!$AQ$2+1)=MONTH(rng일정))),MATCH(ROW(rng일정),ROW(rng일정)),""),ROWS($A$1:A8))),"")</f>
        <v/>
      </c>
      <c r="R25" s="63" t="str">
        <f t="array" aca="1" ref="R25" ca="1">IFERROR(INDEX(rng일정색상,SMALL(IF(--((IF(달력!$AQ$2=12,달력!$AO$2+1,달력!$AO$2)=YEAR(rng일정))*(IF(달력!$AQ$2=12,1,달력!$AQ$2+1)=MONTH(rng일정))),MATCH(ROW(rng일정),ROW(rng일정)),""),ROWS($A$1:A8))),"")</f>
        <v/>
      </c>
      <c r="T25" s="115" t="str">
        <f t="shared" ca="1" si="1"/>
        <v/>
      </c>
      <c r="U25" s="115"/>
      <c r="V25" s="65"/>
      <c r="W25" s="68"/>
    </row>
    <row r="26" spans="2:23" s="67" customFormat="1" ht="18" customHeight="1">
      <c r="P26" s="61" t="str">
        <f t="array" aca="1" ref="P26" ca="1">IFERROR(INDEX(rng일정,SMALL(IF(--((IF(달력!$AQ$2=12,달력!$AO$2+1,달력!$AO$2)=YEAR(rng일정))*(IF(달력!$AQ$2=12,1,달력!$AQ$2+1)=MONTH(rng일정))),MATCH(ROW(rng일정),ROW(rng일정)),""),ROWS($A$1:A9))),"")</f>
        <v/>
      </c>
      <c r="Q26" s="62" t="str">
        <f t="array" aca="1" ref="Q26" ca="1">IFERROR(INDEX(rng일정명,SMALL(IF(--((IF(달력!$AQ$2=12,달력!$AO$2+1,달력!$AO$2)=YEAR(rng일정))*(IF(달력!$AQ$2=12,1,달력!$AQ$2+1)=MONTH(rng일정))),MATCH(ROW(rng일정),ROW(rng일정)),""),ROWS($A$1:A9))),"")</f>
        <v/>
      </c>
      <c r="R26" s="63" t="str">
        <f t="array" aca="1" ref="R26" ca="1">IFERROR(INDEX(rng일정색상,SMALL(IF(--((IF(달력!$AQ$2=12,달력!$AO$2+1,달력!$AO$2)=YEAR(rng일정))*(IF(달력!$AQ$2=12,1,달력!$AQ$2+1)=MONTH(rng일정))),MATCH(ROW(rng일정),ROW(rng일정)),""),ROWS($A$1:A9))),"")</f>
        <v/>
      </c>
      <c r="T26" s="115" t="str">
        <f t="shared" ca="1" si="1"/>
        <v/>
      </c>
      <c r="U26" s="115"/>
      <c r="V26" s="65"/>
      <c r="W26" s="68"/>
    </row>
    <row r="27" spans="2:23" s="67" customFormat="1" ht="18" customHeight="1">
      <c r="P27" s="61" t="str">
        <f t="array" aca="1" ref="P27" ca="1">IFERROR(INDEX(rng일정,SMALL(IF(--((IF(달력!$AQ$2=12,달력!$AO$2+1,달력!$AO$2)=YEAR(rng일정))*(IF(달력!$AQ$2=12,1,달력!$AQ$2+1)=MONTH(rng일정))),MATCH(ROW(rng일정),ROW(rng일정)),""),ROWS($A$1:A10))),"")</f>
        <v/>
      </c>
      <c r="Q27" s="62" t="str">
        <f t="array" aca="1" ref="Q27" ca="1">IFERROR(INDEX(rng일정명,SMALL(IF(--((IF(달력!$AQ$2=12,달력!$AO$2+1,달력!$AO$2)=YEAR(rng일정))*(IF(달력!$AQ$2=12,1,달력!$AQ$2+1)=MONTH(rng일정))),MATCH(ROW(rng일정),ROW(rng일정)),""),ROWS($A$1:A10))),"")</f>
        <v/>
      </c>
      <c r="R27" s="63" t="str">
        <f t="array" aca="1" ref="R27" ca="1">IFERROR(INDEX(rng일정색상,SMALL(IF(--((IF(달력!$AQ$2=12,달력!$AO$2+1,달력!$AO$2)=YEAR(rng일정))*(IF(달력!$AQ$2=12,1,달력!$AQ$2+1)=MONTH(rng일정))),MATCH(ROW(rng일정),ROW(rng일정)),""),ROWS($A$1:A10))),"")</f>
        <v/>
      </c>
      <c r="T27" s="115" t="str">
        <f t="shared" ca="1" si="1"/>
        <v/>
      </c>
      <c r="U27" s="115"/>
      <c r="V27" s="65"/>
      <c r="W27" s="68"/>
    </row>
    <row r="28" spans="2:23" s="67" customFormat="1" ht="18" customHeight="1">
      <c r="P28" s="61" t="str">
        <f t="array" aca="1" ref="P28" ca="1">IFERROR(INDEX(rng일정,SMALL(IF(--((IF(달력!$AQ$2=12,달력!$AO$2+1,달력!$AO$2)=YEAR(rng일정))*(IF(달력!$AQ$2=12,1,달력!$AQ$2+1)=MONTH(rng일정))),MATCH(ROW(rng일정),ROW(rng일정)),""),ROWS($A$1:A11))),"")</f>
        <v/>
      </c>
      <c r="Q28" s="62" t="str">
        <f t="array" aca="1" ref="Q28" ca="1">IFERROR(INDEX(rng일정명,SMALL(IF(--((IF(달력!$AQ$2=12,달력!$AO$2+1,달력!$AO$2)=YEAR(rng일정))*(IF(달력!$AQ$2=12,1,달력!$AQ$2+1)=MONTH(rng일정))),MATCH(ROW(rng일정),ROW(rng일정)),""),ROWS($A$1:A11))),"")</f>
        <v/>
      </c>
      <c r="R28" s="63" t="str">
        <f t="array" aca="1" ref="R28" ca="1">IFERROR(INDEX(rng일정색상,SMALL(IF(--((IF(달력!$AQ$2=12,달력!$AO$2+1,달력!$AO$2)=YEAR(rng일정))*(IF(달력!$AQ$2=12,1,달력!$AQ$2+1)=MONTH(rng일정))),MATCH(ROW(rng일정),ROW(rng일정)),""),ROWS($A$1:A11))),"")</f>
        <v/>
      </c>
      <c r="T28" s="115" t="str">
        <f t="shared" ca="1" si="1"/>
        <v/>
      </c>
      <c r="U28" s="115"/>
      <c r="V28" s="65"/>
      <c r="W28" s="68"/>
    </row>
    <row r="29" spans="2:23" s="67" customFormat="1" ht="18" customHeight="1">
      <c r="P29" s="43"/>
      <c r="Q29" s="52"/>
      <c r="R29" s="43"/>
      <c r="S29" s="43"/>
      <c r="T29" s="43"/>
      <c r="U29" s="43"/>
      <c r="V29" s="65"/>
    </row>
    <row r="30" spans="2:23" s="67" customFormat="1" ht="18" customHeight="1">
      <c r="P30" s="43"/>
      <c r="Q30" s="52"/>
      <c r="R30" s="43"/>
      <c r="S30" s="43"/>
      <c r="T30" s="43"/>
      <c r="U30" s="43"/>
      <c r="V30" s="65"/>
    </row>
    <row r="31" spans="2:23" s="67" customFormat="1" ht="18" customHeight="1">
      <c r="P31" s="43"/>
      <c r="Q31" s="52"/>
      <c r="R31" s="43"/>
      <c r="S31" s="43"/>
      <c r="T31" s="43"/>
      <c r="U31" s="43"/>
      <c r="V31" s="65"/>
    </row>
    <row r="32" spans="2:23" s="67" customFormat="1" ht="18" customHeight="1">
      <c r="P32" s="43"/>
      <c r="Q32" s="52"/>
      <c r="R32" s="43"/>
      <c r="S32" s="43"/>
      <c r="T32" s="43"/>
      <c r="U32" s="43"/>
      <c r="V32" s="65"/>
    </row>
    <row r="33" spans="22:22" ht="15.6" customHeight="1">
      <c r="V33" s="48"/>
    </row>
    <row r="34" spans="22:22" ht="17.25" customHeight="1">
      <c r="V34" s="48"/>
    </row>
    <row r="35" spans="22:22" ht="17.25" customHeight="1">
      <c r="V35" s="48"/>
    </row>
    <row r="36" spans="22:22" ht="17.25" customHeight="1">
      <c r="V36" s="48"/>
    </row>
    <row r="37" spans="22:22" ht="17.25" customHeight="1">
      <c r="V37" s="48"/>
    </row>
  </sheetData>
  <sheetProtection selectLockedCells="1" selectUnlockedCells="1"/>
  <mergeCells count="11">
    <mergeCell ref="T24:U24"/>
    <mergeCell ref="T25:U25"/>
    <mergeCell ref="T26:U26"/>
    <mergeCell ref="T27:U27"/>
    <mergeCell ref="T28:U28"/>
    <mergeCell ref="T23:U23"/>
    <mergeCell ref="T18:U18"/>
    <mergeCell ref="T19:U19"/>
    <mergeCell ref="T20:U20"/>
    <mergeCell ref="T21:U21"/>
    <mergeCell ref="T22:U22"/>
  </mergeCells>
  <phoneticPr fontId="1" type="noConversion"/>
  <conditionalFormatting sqref="T18:U28">
    <cfRule type="expression" dxfId="3" priority="1">
      <formula>$R18="초록"</formula>
    </cfRule>
    <cfRule type="expression" dxfId="2" priority="2">
      <formula>$R18="빨강"</formula>
    </cfRule>
    <cfRule type="expression" dxfId="1" priority="3">
      <formula>$R18="파랑"</formula>
    </cfRule>
    <cfRule type="expression" dxfId="0" priority="4">
      <formula>$R18="노랑"</formula>
    </cfRule>
  </conditionalFormatting>
  <pageMargins left="0.7" right="0.7" top="0.75" bottom="0.75" header="0.3" footer="0.3"/>
  <pageSetup paperSize="9" orientation="portrait" r:id="rId1"/>
  <drawing r:id="rId2"/>
  <extLst>
    <ext xmlns:x14="http://schemas.microsoft.com/office/spreadsheetml/2009/9/main" uri="{78C0D931-6437-407d-A8EE-F0AAD7539E65}">
      <x14:conditionalFormattings>
        <x14:conditionalFormatting xmlns:xm="http://schemas.microsoft.com/office/excel/2006/main">
          <x14:cfRule type="expression" priority="743" id="{32C4659D-A9BF-4359-B16F-0B5726E2A317}">
            <xm:f>(MOD(MONTH(I6),12)&lt;&gt;MOD(달력!$AQ$2+1,12))</xm:f>
            <x14:dxf>
              <font>
                <color theme="0"/>
              </font>
            </x14:dxf>
          </x14:cfRule>
          <x14:cfRule type="expression" priority="744" id="{78F370E0-7EBB-4886-809D-DFBCFE99CEB4}">
            <xm:f>OR(NOT(ISERROR(VLOOKUP(I6,일정관리!$A:$A,1,0))),(I$5=설정!$I$6))</xm:f>
            <x14:dxf>
              <font>
                <color rgb="FFFF0000"/>
              </font>
            </x14:dxf>
          </x14:cfRule>
          <xm:sqref>I6:O11</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4</vt:i4>
      </vt:variant>
      <vt:variant>
        <vt:lpstr>이름 지정된 범위</vt:lpstr>
      </vt:variant>
      <vt:variant>
        <vt:i4>3</vt:i4>
      </vt:variant>
    </vt:vector>
  </HeadingPairs>
  <TitlesOfParts>
    <vt:vector size="7" baseType="lpstr">
      <vt:lpstr>달력</vt:lpstr>
      <vt:lpstr>일정관리</vt:lpstr>
      <vt:lpstr>설정</vt:lpstr>
      <vt:lpstr>연결이미지</vt:lpstr>
      <vt:lpstr>달력!Print_Area</vt:lpstr>
      <vt:lpstr>달력색상1</vt:lpstr>
      <vt:lpstr>달력색상2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오빠두엑셀</dc:creator>
  <cp:lastModifiedBy>     To6882@office3.tk    </cp:lastModifiedBy>
  <cp:lastPrinted>2020-02-02T19:15:51Z</cp:lastPrinted>
  <dcterms:created xsi:type="dcterms:W3CDTF">2019-01-07T14:03:16Z</dcterms:created>
  <dcterms:modified xsi:type="dcterms:W3CDTF">2026-07-02T02:50:11Z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890b6fa8-0d36-45a6-9a6a-767d9ca20d0f_Enabled">
    <vt:lpwstr>true</vt:lpwstr>
  </property>
  <property fmtid="{D5CDD505-2E9C-101B-9397-08002B2CF9AE}" pid="3" name="MSIP_Label_890b6fa8-0d36-45a6-9a6a-767d9ca20d0f_SetDate">
    <vt:lpwstr>2025-10-22T17:36:31Z</vt:lpwstr>
  </property>
  <property fmtid="{D5CDD505-2E9C-101B-9397-08002B2CF9AE}" pid="4" name="MSIP_Label_890b6fa8-0d36-45a6-9a6a-767d9ca20d0f_Method">
    <vt:lpwstr>Standard</vt:lpwstr>
  </property>
  <property fmtid="{D5CDD505-2E9C-101B-9397-08002B2CF9AE}" pid="5" name="MSIP_Label_890b6fa8-0d36-45a6-9a6a-767d9ca20d0f_Name">
    <vt:lpwstr>defa4170-0d19-0005-0003-bc88714345d2</vt:lpwstr>
  </property>
  <property fmtid="{D5CDD505-2E9C-101B-9397-08002B2CF9AE}" pid="6" name="MSIP_Label_890b6fa8-0d36-45a6-9a6a-767d9ca20d0f_SiteId">
    <vt:lpwstr>fd266056-23ff-4060-b956-9e8544fe3081</vt:lpwstr>
  </property>
  <property fmtid="{D5CDD505-2E9C-101B-9397-08002B2CF9AE}" pid="7" name="MSIP_Label_890b6fa8-0d36-45a6-9a6a-767d9ca20d0f_ActionId">
    <vt:lpwstr>1f24be4b-ca46-45f7-8335-f5c15cd756dc</vt:lpwstr>
  </property>
  <property fmtid="{D5CDD505-2E9C-101B-9397-08002B2CF9AE}" pid="8" name="MSIP_Label_890b6fa8-0d36-45a6-9a6a-767d9ca20d0f_ContentBits">
    <vt:lpwstr>0</vt:lpwstr>
  </property>
  <property fmtid="{D5CDD505-2E9C-101B-9397-08002B2CF9AE}" pid="9" name="MSIP_Label_890b6fa8-0d36-45a6-9a6a-767d9ca20d0f_Tag">
    <vt:lpwstr>10, 3, 0, 1</vt:lpwstr>
  </property>
</Properties>
</file>