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07.삼광건설\0.본사\000.221115_현장별계약현황\21.250717_과천주암현장\34.260610_현장타설구조물_PC제작변경의건\"/>
    </mc:Choice>
  </mc:AlternateContent>
  <xr:revisionPtr revIDLastSave="0" documentId="13_ncr:1_{B5039CE2-D06A-4200-B02B-A52E1C6CAD57}" xr6:coauthVersionLast="47" xr6:coauthVersionMax="47" xr10:uidLastSave="{00000000-0000-0000-0000-000000000000}"/>
  <bookViews>
    <workbookView xWindow="28680" yWindow="-120" windowWidth="29040" windowHeight="15720" xr2:uid="{DAB69639-2A0C-40EA-8060-437804926A2A}"/>
  </bookViews>
  <sheets>
    <sheet name="맨홀및우수받이RC_PC변경검토" sheetId="1" r:id="rId1"/>
    <sheet name="1차출력" sheetId="2" r:id="rId2"/>
    <sheet name="2차출력_승규받음" sheetId="3" r:id="rId3"/>
  </sheets>
  <definedNames>
    <definedName name="_xlnm.Print_Area" localSheetId="2">'2차출력_승규받음'!$A$1:$R$114</definedName>
    <definedName name="_xlnm.Print_Titles" localSheetId="2">'2차출력_승규받음'!$2:$4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3" i="1" l="1"/>
  <c r="K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91" i="1"/>
  <c r="K90" i="1"/>
  <c r="K89" i="1"/>
  <c r="K88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 s="1"/>
  <c r="T69" i="1" s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 s="1"/>
  <c r="K34" i="1"/>
  <c r="K33" i="1"/>
  <c r="K32" i="1"/>
  <c r="K31" i="1"/>
  <c r="K30" i="1"/>
  <c r="K29" i="1"/>
  <c r="K28" i="1"/>
  <c r="K27" i="1"/>
  <c r="K26" i="1"/>
  <c r="K25" i="1"/>
  <c r="K24" i="1"/>
  <c r="K22" i="1" s="1"/>
  <c r="K23" i="1"/>
  <c r="L38" i="1"/>
  <c r="L37" i="1" s="1"/>
  <c r="L116" i="1" s="1"/>
  <c r="L39" i="1"/>
  <c r="L40" i="1"/>
  <c r="L41" i="1"/>
  <c r="L42" i="1"/>
  <c r="L43" i="1"/>
  <c r="L44" i="1"/>
  <c r="L45" i="1"/>
  <c r="L46" i="1"/>
  <c r="L47" i="1"/>
  <c r="L48" i="1"/>
  <c r="L49" i="1"/>
  <c r="L50" i="1"/>
  <c r="H5" i="1"/>
  <c r="H117" i="1" s="1"/>
  <c r="F5" i="1"/>
  <c r="F117" i="1" s="1"/>
  <c r="X116" i="1"/>
  <c r="S116" i="1"/>
  <c r="Q116" i="1"/>
  <c r="O116" i="1"/>
  <c r="F116" i="1"/>
  <c r="H116" i="1"/>
  <c r="U107" i="1"/>
  <c r="T107" i="1"/>
  <c r="U101" i="1"/>
  <c r="T101" i="1"/>
  <c r="U96" i="1"/>
  <c r="T96" i="1"/>
  <c r="U87" i="1"/>
  <c r="T87" i="1"/>
  <c r="U69" i="1"/>
  <c r="U22" i="1"/>
  <c r="U7" i="1"/>
  <c r="F107" i="1"/>
  <c r="H107" i="1"/>
  <c r="K107" i="1"/>
  <c r="L107" i="1"/>
  <c r="L101" i="1"/>
  <c r="K101" i="1"/>
  <c r="H101" i="1"/>
  <c r="F101" i="1"/>
  <c r="F96" i="1"/>
  <c r="H96" i="1"/>
  <c r="K96" i="1"/>
  <c r="L96" i="1"/>
  <c r="L87" i="1"/>
  <c r="K87" i="1"/>
  <c r="H87" i="1"/>
  <c r="F87" i="1"/>
  <c r="L69" i="1"/>
  <c r="H69" i="1"/>
  <c r="F69" i="1"/>
  <c r="H37" i="1"/>
  <c r="F37" i="1"/>
  <c r="F22" i="1"/>
  <c r="H22" i="1"/>
  <c r="L22" i="1"/>
  <c r="L7" i="1"/>
  <c r="K7" i="1"/>
  <c r="H7" i="1"/>
  <c r="F7" i="1"/>
  <c r="X6" i="1"/>
  <c r="Q107" i="1"/>
  <c r="Q101" i="1"/>
  <c r="Q96" i="1"/>
  <c r="Q87" i="1"/>
  <c r="Q69" i="1"/>
  <c r="Q37" i="1"/>
  <c r="Q22" i="1"/>
  <c r="Q7" i="1"/>
  <c r="X108" i="1"/>
  <c r="X102" i="1"/>
  <c r="X97" i="1"/>
  <c r="X88" i="1"/>
  <c r="X72" i="1"/>
  <c r="X71" i="1"/>
  <c r="X56" i="1"/>
  <c r="X55" i="1"/>
  <c r="X40" i="1"/>
  <c r="X39" i="1"/>
  <c r="X25" i="1"/>
  <c r="X24" i="1"/>
  <c r="X10" i="1"/>
  <c r="X9" i="1"/>
  <c r="V108" i="1"/>
  <c r="V102" i="1"/>
  <c r="V97" i="1"/>
  <c r="V88" i="1"/>
  <c r="V72" i="1"/>
  <c r="V71" i="1"/>
  <c r="V40" i="1"/>
  <c r="V39" i="1"/>
  <c r="V25" i="1"/>
  <c r="V24" i="1"/>
  <c r="V10" i="1"/>
  <c r="V9" i="1"/>
  <c r="S107" i="1"/>
  <c r="S101" i="1"/>
  <c r="S87" i="1"/>
  <c r="S69" i="1"/>
  <c r="S37" i="1"/>
  <c r="S22" i="1"/>
  <c r="S7" i="1"/>
  <c r="N107" i="1"/>
  <c r="R107" i="1" s="1"/>
  <c r="N101" i="1"/>
  <c r="R101" i="1" s="1"/>
  <c r="O96" i="1"/>
  <c r="S96" i="1" s="1"/>
  <c r="N96" i="1"/>
  <c r="R96" i="1" s="1"/>
  <c r="N87" i="1"/>
  <c r="R87" i="1" s="1"/>
  <c r="N69" i="1"/>
  <c r="R69" i="1" s="1"/>
  <c r="N37" i="1"/>
  <c r="R37" i="1" s="1"/>
  <c r="N22" i="1"/>
  <c r="R22" i="1" s="1"/>
  <c r="N7" i="1"/>
  <c r="R7" i="1" s="1"/>
  <c r="P110" i="3"/>
  <c r="P109" i="3"/>
  <c r="P108" i="3"/>
  <c r="J107" i="3"/>
  <c r="M106" i="3"/>
  <c r="J105" i="3"/>
  <c r="P104" i="3"/>
  <c r="M103" i="3"/>
  <c r="P101" i="3"/>
  <c r="P100" i="3"/>
  <c r="P99" i="3"/>
  <c r="M99" i="3"/>
  <c r="J98" i="3"/>
  <c r="J97" i="3"/>
  <c r="J88" i="3" s="1"/>
  <c r="K88" i="3" s="1"/>
  <c r="P95" i="3"/>
  <c r="M95" i="3"/>
  <c r="P93" i="3"/>
  <c r="P92" i="3"/>
  <c r="P91" i="3"/>
  <c r="P88" i="3" s="1"/>
  <c r="Q88" i="3" s="1"/>
  <c r="M91" i="3"/>
  <c r="M88" i="3" s="1"/>
  <c r="N88" i="3" s="1"/>
  <c r="P90" i="3"/>
  <c r="M89" i="3"/>
  <c r="P87" i="3"/>
  <c r="M87" i="3"/>
  <c r="J87" i="3"/>
  <c r="P86" i="3"/>
  <c r="Q86" i="3" s="1"/>
  <c r="M86" i="3"/>
  <c r="N86" i="3" s="1"/>
  <c r="J86" i="3"/>
  <c r="K86" i="3" s="1"/>
  <c r="P84" i="3"/>
  <c r="M84" i="3"/>
  <c r="M83" i="3"/>
  <c r="J82" i="3"/>
  <c r="P81" i="3"/>
  <c r="J81" i="3"/>
  <c r="J80" i="3"/>
  <c r="P79" i="3"/>
  <c r="P78" i="3"/>
  <c r="M78" i="3"/>
  <c r="J78" i="3"/>
  <c r="M77" i="3"/>
  <c r="P75" i="3"/>
  <c r="J75" i="3"/>
  <c r="P73" i="3"/>
  <c r="J73" i="3"/>
  <c r="M71" i="3"/>
  <c r="J70" i="3"/>
  <c r="J66" i="3" s="1"/>
  <c r="K66" i="3" s="1"/>
  <c r="P67" i="3"/>
  <c r="M67" i="3"/>
  <c r="M66" i="3" s="1"/>
  <c r="N66" i="3" s="1"/>
  <c r="P66" i="3"/>
  <c r="Q66" i="3" s="1"/>
  <c r="J65" i="3"/>
  <c r="J64" i="3"/>
  <c r="J63" i="3"/>
  <c r="J61" i="3"/>
  <c r="I60" i="3"/>
  <c r="J60" i="3" s="1"/>
  <c r="I59" i="3"/>
  <c r="J59" i="3" s="1"/>
  <c r="J55" i="3" s="1"/>
  <c r="K55" i="3" s="1"/>
  <c r="I58" i="3"/>
  <c r="J56" i="3"/>
  <c r="P55" i="3"/>
  <c r="Q55" i="3" s="1"/>
  <c r="M55" i="3"/>
  <c r="N55" i="3" s="1"/>
  <c r="P54" i="3"/>
  <c r="P38" i="3" s="1"/>
  <c r="Q38" i="3" s="1"/>
  <c r="M54" i="3"/>
  <c r="M53" i="3"/>
  <c r="J52" i="3"/>
  <c r="P51" i="3"/>
  <c r="J51" i="3"/>
  <c r="J50" i="3"/>
  <c r="M48" i="3"/>
  <c r="P45" i="3"/>
  <c r="J45" i="3"/>
  <c r="P44" i="3"/>
  <c r="M44" i="3"/>
  <c r="J44" i="3"/>
  <c r="M43" i="3"/>
  <c r="J42" i="3"/>
  <c r="J38" i="3" s="1"/>
  <c r="K38" i="3" s="1"/>
  <c r="P39" i="3"/>
  <c r="M39" i="3"/>
  <c r="M38" i="3"/>
  <c r="N38" i="3" s="1"/>
  <c r="P37" i="3"/>
  <c r="M37" i="3"/>
  <c r="P36" i="3"/>
  <c r="M36" i="3"/>
  <c r="J34" i="3"/>
  <c r="J33" i="3"/>
  <c r="J32" i="3"/>
  <c r="P29" i="3"/>
  <c r="M29" i="3"/>
  <c r="J29" i="3"/>
  <c r="P27" i="3"/>
  <c r="M27" i="3"/>
  <c r="J27" i="3"/>
  <c r="P25" i="3"/>
  <c r="M25" i="3"/>
  <c r="M24" i="3" s="1"/>
  <c r="N24" i="3" s="1"/>
  <c r="J25" i="3"/>
  <c r="J24" i="3" s="1"/>
  <c r="K24" i="3" s="1"/>
  <c r="P24" i="3"/>
  <c r="Q24" i="3" s="1"/>
  <c r="P22" i="3"/>
  <c r="M22" i="3"/>
  <c r="P21" i="3"/>
  <c r="M21" i="3"/>
  <c r="J20" i="3"/>
  <c r="J19" i="3"/>
  <c r="J18" i="3"/>
  <c r="M15" i="3"/>
  <c r="P14" i="3"/>
  <c r="P12" i="3"/>
  <c r="M12" i="3"/>
  <c r="J12" i="3"/>
  <c r="P9" i="3"/>
  <c r="P7" i="3" s="1"/>
  <c r="J9" i="3"/>
  <c r="J7" i="3" s="1"/>
  <c r="M8" i="3"/>
  <c r="M7" i="3" s="1"/>
  <c r="H5" i="3"/>
  <c r="Q67" i="2"/>
  <c r="R67" i="2" s="1"/>
  <c r="N67" i="2"/>
  <c r="O67" i="2" s="1"/>
  <c r="L67" i="2"/>
  <c r="K67" i="2"/>
  <c r="H67" i="2"/>
  <c r="N66" i="2"/>
  <c r="O66" i="2" s="1"/>
  <c r="I66" i="2"/>
  <c r="R66" i="2" s="1"/>
  <c r="Q65" i="2"/>
  <c r="Q64" i="2"/>
  <c r="Q63" i="2"/>
  <c r="Q62" i="2"/>
  <c r="Q66" i="2" s="1"/>
  <c r="K62" i="2"/>
  <c r="K66" i="2" s="1"/>
  <c r="Q61" i="2"/>
  <c r="R61" i="2" s="1"/>
  <c r="N61" i="2"/>
  <c r="O61" i="2" s="1"/>
  <c r="K61" i="2"/>
  <c r="L61" i="2" s="1"/>
  <c r="I61" i="2"/>
  <c r="Q60" i="2"/>
  <c r="Q59" i="2"/>
  <c r="Q58" i="2"/>
  <c r="Q57" i="2"/>
  <c r="K57" i="2"/>
  <c r="N56" i="2"/>
  <c r="O56" i="2" s="1"/>
  <c r="I56" i="2"/>
  <c r="Q55" i="2"/>
  <c r="Q54" i="2"/>
  <c r="Q53" i="2"/>
  <c r="Q52" i="2"/>
  <c r="Q56" i="2" s="1"/>
  <c r="K52" i="2"/>
  <c r="K56" i="2" s="1"/>
  <c r="Q51" i="2"/>
  <c r="R51" i="2" s="1"/>
  <c r="N51" i="2"/>
  <c r="O51" i="2" s="1"/>
  <c r="I51" i="2"/>
  <c r="Q50" i="2"/>
  <c r="Q49" i="2"/>
  <c r="Q48" i="2"/>
  <c r="Q45" i="2"/>
  <c r="K45" i="2"/>
  <c r="Q44" i="2"/>
  <c r="K44" i="2"/>
  <c r="Q43" i="2"/>
  <c r="K43" i="2"/>
  <c r="K51" i="2" s="1"/>
  <c r="N34" i="2"/>
  <c r="O34" i="2" s="1"/>
  <c r="K34" i="2"/>
  <c r="L34" i="2" s="1"/>
  <c r="I34" i="2"/>
  <c r="Q33" i="2"/>
  <c r="Q32" i="2"/>
  <c r="Q30" i="2"/>
  <c r="N30" i="2"/>
  <c r="Q29" i="2"/>
  <c r="N29" i="2"/>
  <c r="Q28" i="2"/>
  <c r="N28" i="2"/>
  <c r="Q27" i="2"/>
  <c r="N27" i="2"/>
  <c r="K27" i="2"/>
  <c r="Q26" i="2"/>
  <c r="N26" i="2"/>
  <c r="K26" i="2"/>
  <c r="Q25" i="2"/>
  <c r="Q34" i="2" s="1"/>
  <c r="R34" i="2" s="1"/>
  <c r="N25" i="2"/>
  <c r="K25" i="2"/>
  <c r="I24" i="2"/>
  <c r="G22" i="2"/>
  <c r="G23" i="2" s="1"/>
  <c r="Q21" i="2"/>
  <c r="N21" i="2"/>
  <c r="Q18" i="2"/>
  <c r="N18" i="2"/>
  <c r="K18" i="2"/>
  <c r="Q16" i="2"/>
  <c r="N16" i="2"/>
  <c r="K16" i="2"/>
  <c r="K24" i="2" s="1"/>
  <c r="I15" i="2"/>
  <c r="G13" i="2"/>
  <c r="Q13" i="2" s="1"/>
  <c r="Q12" i="2"/>
  <c r="N12" i="2"/>
  <c r="Q9" i="2"/>
  <c r="N9" i="2"/>
  <c r="K9" i="2"/>
  <c r="Q7" i="2"/>
  <c r="N7" i="2"/>
  <c r="K7" i="2"/>
  <c r="K15" i="2" s="1"/>
  <c r="L113" i="1"/>
  <c r="K113" i="1"/>
  <c r="L112" i="1"/>
  <c r="K112" i="1"/>
  <c r="L111" i="1"/>
  <c r="K111" i="1"/>
  <c r="L110" i="1"/>
  <c r="K110" i="1"/>
  <c r="L109" i="1"/>
  <c r="K109" i="1"/>
  <c r="L108" i="1"/>
  <c r="K108" i="1"/>
  <c r="H113" i="1"/>
  <c r="H112" i="1"/>
  <c r="H111" i="1"/>
  <c r="H110" i="1"/>
  <c r="H109" i="1"/>
  <c r="H108" i="1"/>
  <c r="F113" i="1"/>
  <c r="F112" i="1"/>
  <c r="F111" i="1"/>
  <c r="F110" i="1"/>
  <c r="F109" i="1"/>
  <c r="F108" i="1"/>
  <c r="L104" i="1"/>
  <c r="K104" i="1"/>
  <c r="L103" i="1"/>
  <c r="K103" i="1"/>
  <c r="L102" i="1"/>
  <c r="K102" i="1"/>
  <c r="H104" i="1"/>
  <c r="H103" i="1"/>
  <c r="H102" i="1"/>
  <c r="F104" i="1"/>
  <c r="F103" i="1"/>
  <c r="F102" i="1"/>
  <c r="L99" i="1"/>
  <c r="K99" i="1"/>
  <c r="L98" i="1"/>
  <c r="K98" i="1"/>
  <c r="L97" i="1"/>
  <c r="K97" i="1"/>
  <c r="H99" i="1"/>
  <c r="H98" i="1"/>
  <c r="H97" i="1"/>
  <c r="F99" i="1"/>
  <c r="F98" i="1"/>
  <c r="F97" i="1"/>
  <c r="K116" i="1" l="1"/>
  <c r="T22" i="1"/>
  <c r="U37" i="1"/>
  <c r="U116" i="1" s="1"/>
  <c r="L5" i="1"/>
  <c r="L117" i="1" s="1"/>
  <c r="K5" i="1"/>
  <c r="K117" i="1" s="1"/>
  <c r="T37" i="1"/>
  <c r="T116" i="1" s="1"/>
  <c r="L24" i="2"/>
  <c r="K5" i="2"/>
  <c r="U7" i="3"/>
  <c r="N7" i="3"/>
  <c r="N5" i="3" s="1"/>
  <c r="M5" i="3"/>
  <c r="K7" i="3"/>
  <c r="K5" i="3" s="1"/>
  <c r="J5" i="3"/>
  <c r="V7" i="3"/>
  <c r="Q7" i="3"/>
  <c r="Q5" i="3" s="1"/>
  <c r="P5" i="3"/>
  <c r="L56" i="2"/>
  <c r="Q23" i="2"/>
  <c r="N23" i="2"/>
  <c r="L51" i="2"/>
  <c r="N13" i="2"/>
  <c r="N22" i="2"/>
  <c r="N24" i="2" s="1"/>
  <c r="O24" i="2" s="1"/>
  <c r="G14" i="2"/>
  <c r="Q22" i="2"/>
  <c r="I5" i="2"/>
  <c r="R56" i="2"/>
  <c r="L66" i="2"/>
  <c r="L15" i="2"/>
  <c r="V9" i="3" l="1"/>
  <c r="L5" i="2"/>
  <c r="Q24" i="2"/>
  <c r="R24" i="2" s="1"/>
  <c r="Q14" i="2"/>
  <c r="Q15" i="2" s="1"/>
  <c r="N14" i="2"/>
  <c r="N15" i="2" s="1"/>
  <c r="N5" i="2" l="1"/>
  <c r="O5" i="2" s="1"/>
  <c r="O15" i="2"/>
  <c r="Q5" i="2"/>
  <c r="R5" i="2" s="1"/>
  <c r="R15" i="2"/>
  <c r="L91" i="1" l="1"/>
  <c r="L90" i="1"/>
  <c r="L89" i="1"/>
  <c r="L88" i="1"/>
  <c r="H91" i="1"/>
  <c r="H90" i="1"/>
  <c r="H89" i="1"/>
  <c r="H88" i="1"/>
  <c r="F91" i="1"/>
  <c r="F90" i="1"/>
  <c r="F89" i="1"/>
  <c r="F88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L34" i="1"/>
  <c r="L33" i="1"/>
  <c r="L32" i="1"/>
  <c r="L31" i="1"/>
  <c r="L30" i="1"/>
  <c r="L29" i="1"/>
  <c r="L28" i="1"/>
  <c r="L27" i="1"/>
  <c r="L26" i="1"/>
  <c r="L25" i="1"/>
  <c r="L24" i="1"/>
  <c r="L23" i="1"/>
  <c r="H34" i="1"/>
  <c r="H33" i="1"/>
  <c r="H32" i="1"/>
  <c r="H31" i="1"/>
  <c r="H30" i="1"/>
  <c r="H29" i="1"/>
  <c r="H28" i="1"/>
  <c r="H27" i="1"/>
  <c r="H26" i="1"/>
  <c r="H25" i="1"/>
  <c r="H24" i="1"/>
  <c r="H23" i="1"/>
  <c r="F34" i="1"/>
  <c r="F33" i="1"/>
  <c r="F32" i="1"/>
  <c r="F31" i="1"/>
  <c r="F30" i="1"/>
  <c r="F29" i="1"/>
  <c r="F28" i="1"/>
  <c r="F27" i="1"/>
  <c r="F26" i="1"/>
  <c r="F25" i="1"/>
  <c r="F24" i="1"/>
  <c r="F23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L10" i="1"/>
  <c r="K10" i="1"/>
  <c r="L9" i="1"/>
  <c r="K9" i="1"/>
  <c r="L8" i="1"/>
  <c r="K8" i="1"/>
  <c r="H19" i="1"/>
  <c r="H18" i="1"/>
  <c r="H17" i="1"/>
  <c r="H16" i="1"/>
  <c r="H15" i="1"/>
  <c r="H14" i="1"/>
  <c r="H13" i="1"/>
  <c r="H12" i="1"/>
  <c r="H11" i="1"/>
  <c r="H10" i="1"/>
  <c r="H9" i="1"/>
  <c r="F19" i="1"/>
  <c r="F18" i="1"/>
  <c r="F17" i="1"/>
  <c r="F16" i="1"/>
  <c r="F15" i="1"/>
  <c r="F14" i="1"/>
  <c r="F13" i="1"/>
  <c r="F12" i="1"/>
  <c r="F11" i="1"/>
  <c r="F10" i="1"/>
  <c r="F9" i="1"/>
  <c r="H8" i="1"/>
  <c r="F8" i="1"/>
  <c r="T7" i="1" l="1"/>
</calcChain>
</file>

<file path=xl/sharedStrings.xml><?xml version="1.0" encoding="utf-8"?>
<sst xmlns="http://schemas.openxmlformats.org/spreadsheetml/2006/main" count="746" uniqueCount="281">
  <si>
    <t>공종</t>
    <phoneticPr fontId="4" type="noConversion"/>
  </si>
  <si>
    <t>규격</t>
    <phoneticPr fontId="4" type="noConversion"/>
  </si>
  <si>
    <t>단위</t>
    <phoneticPr fontId="4" type="noConversion"/>
  </si>
  <si>
    <t>수량</t>
    <phoneticPr fontId="4" type="noConversion"/>
  </si>
  <si>
    <t xml:space="preserve">   3). 우수맨홀</t>
  </si>
  <si>
    <t/>
  </si>
  <si>
    <t xml:space="preserve">    가). 원형1호</t>
  </si>
  <si>
    <t xml:space="preserve">     (1). 차도부</t>
  </si>
  <si>
    <t>H=1.91m, 47개소</t>
  </si>
  <si>
    <t xml:space="preserve">      (가). 인력비빔타설(소형구조물)</t>
  </si>
  <si>
    <t>최대골재27㎜,B배합</t>
  </si>
  <si>
    <t>m3</t>
  </si>
  <si>
    <t xml:space="preserve">      (나). 콘크리트 타설/장비사용</t>
  </si>
  <si>
    <t>철근콘크리트</t>
  </si>
  <si>
    <t xml:space="preserve">      (다). 콘크리트 타설/장비사용</t>
  </si>
  <si>
    <t>무근콘크리트</t>
  </si>
  <si>
    <t xml:space="preserve">      (라). 합성수지(P.E)원형맨홀거푸집</t>
  </si>
  <si>
    <t>기초및슬라브 φ900</t>
  </si>
  <si>
    <t>개소</t>
  </si>
  <si>
    <t xml:space="preserve">      (마). 합성수지(P.E)원형맨홀거푸집</t>
  </si>
  <si>
    <t>벽체 φ900</t>
  </si>
  <si>
    <t xml:space="preserve">      (바). 원형맨홀(강재거푸집), m2 당</t>
  </si>
  <si>
    <t>간단한 구조물,35회</t>
  </si>
  <si>
    <t>m2</t>
  </si>
  <si>
    <t xml:space="preserve">      (사). 맨홀발디딤쇠설치</t>
  </si>
  <si>
    <t>D22㎜</t>
  </si>
  <si>
    <t xml:space="preserve">      (아). 스페이셔</t>
  </si>
  <si>
    <t>슬라브및기초</t>
  </si>
  <si>
    <t xml:space="preserve">      (자). 강관동바리</t>
  </si>
  <si>
    <t>설치간격0.6m초과,2.5m이하(3개월)</t>
  </si>
  <si>
    <t>공m3</t>
  </si>
  <si>
    <t xml:space="preserve">      (차). 원형맨홀 뚜껑및 받침대 설치</t>
  </si>
  <si>
    <t>주철제 D648㎜</t>
  </si>
  <si>
    <t>조</t>
  </si>
  <si>
    <t xml:space="preserve">      (카). 철근가공조립/공장가공</t>
  </si>
  <si>
    <t>TYPE-1</t>
  </si>
  <si>
    <t>ton</t>
  </si>
  <si>
    <t xml:space="preserve">      (타). 모르터 (1:2)</t>
  </si>
  <si>
    <t>도급</t>
    <phoneticPr fontId="3" type="noConversion"/>
  </si>
  <si>
    <t>단가</t>
    <phoneticPr fontId="3" type="noConversion"/>
  </si>
  <si>
    <t>금액</t>
    <phoneticPr fontId="3" type="noConversion"/>
  </si>
  <si>
    <t>실행</t>
    <phoneticPr fontId="3" type="noConversion"/>
  </si>
  <si>
    <t>전체</t>
    <phoneticPr fontId="3" type="noConversion"/>
  </si>
  <si>
    <t>1차계약</t>
    <phoneticPr fontId="3" type="noConversion"/>
  </si>
  <si>
    <t xml:space="preserve">    나). 원형2호</t>
  </si>
  <si>
    <t>H=2.03m, 29개소</t>
  </si>
  <si>
    <t xml:space="preserve">      (라). 원형맨홀 기초 및 슬라브(pe거푸집)</t>
  </si>
  <si>
    <t>D1200</t>
  </si>
  <si>
    <t xml:space="preserve">      (마). 원형맨홀 벽체(pe거푸집)</t>
  </si>
  <si>
    <t>m</t>
  </si>
  <si>
    <t xml:space="preserve">    다). 각형특2호</t>
  </si>
  <si>
    <t>H=3.22m, 38개소</t>
  </si>
  <si>
    <t xml:space="preserve">      (라). 유로폼</t>
  </si>
  <si>
    <t>보통, 7m이하</t>
  </si>
  <si>
    <t xml:space="preserve">      (마). 유로폼</t>
  </si>
  <si>
    <t>간단, 7m이하</t>
  </si>
  <si>
    <t xml:space="preserve">      (아). 강관동바리</t>
  </si>
  <si>
    <t>설치간격0.6m초과,3.5m이하(3개월)</t>
  </si>
  <si>
    <t xml:space="preserve">      (자). 스페이셔</t>
  </si>
  <si>
    <t xml:space="preserve">      (차). 스페이셔</t>
  </si>
  <si>
    <t>벽체용</t>
  </si>
  <si>
    <t xml:space="preserve">      (카). 원형맨홀 뚜껑및 받침대 설치</t>
  </si>
  <si>
    <t xml:space="preserve">      (타). 철근가공조립/공장가공</t>
  </si>
  <si>
    <t xml:space="preserve">      (파). 모르터 (1:2)</t>
  </si>
  <si>
    <t xml:space="preserve">    라). 각형특3호</t>
  </si>
  <si>
    <t>H=4.35m, 9개소</t>
  </si>
  <si>
    <t>설치간격0.6m초과,4.2m이하(3개월)</t>
  </si>
  <si>
    <t xml:space="preserve">    마). 각형특4호</t>
  </si>
  <si>
    <t>H=4.07m, 24개소</t>
  </si>
  <si>
    <t xml:space="preserve">   4). 우수받이</t>
  </si>
  <si>
    <t xml:space="preserve">    가). 현장타설콘크리트</t>
  </si>
  <si>
    <t xml:space="preserve">     (1). 우수받이-1호</t>
  </si>
  <si>
    <t>300×400㎜, 840개소</t>
  </si>
  <si>
    <t xml:space="preserve">      (가). 콘크리트 타설/장비사용</t>
  </si>
  <si>
    <t>소형구조물</t>
  </si>
  <si>
    <t xml:space="preserve">      (나). 유로폼</t>
  </si>
  <si>
    <t xml:space="preserve">      (다). 스틸그레이팅 설치</t>
  </si>
  <si>
    <t>395×400×50</t>
  </si>
  <si>
    <t xml:space="preserve">      (라). 접속부모르타르바르기 (토목,조경)</t>
  </si>
  <si>
    <t xml:space="preserve">   5). 집수정</t>
  </si>
  <si>
    <t xml:space="preserve">     (1). 0.6×0.6m</t>
  </si>
  <si>
    <t>40개소</t>
  </si>
  <si>
    <t>700×700×50</t>
  </si>
  <si>
    <t xml:space="preserve">     (2). 0.9×0.9m</t>
  </si>
  <si>
    <t>20개소</t>
  </si>
  <si>
    <t>1000×1000×50</t>
  </si>
  <si>
    <t xml:space="preserve">     (3). 1.5×1.5m</t>
  </si>
  <si>
    <t>8개소</t>
  </si>
  <si>
    <t xml:space="preserve">      (다). 유로폼</t>
  </si>
  <si>
    <t xml:space="preserve">      (라). 철근가공조립/공장가공</t>
  </si>
  <si>
    <t xml:space="preserve">      (마). 맨홀발디딤쇠설치</t>
  </si>
  <si>
    <t xml:space="preserve">      (바). 스틸그레이팅 설치</t>
  </si>
  <si>
    <t>견적</t>
    <phoneticPr fontId="3" type="noConversion"/>
  </si>
  <si>
    <t>■ 도급대비</t>
    <phoneticPr fontId="4" type="noConversion"/>
  </si>
  <si>
    <t>구   분</t>
    <phoneticPr fontId="4" type="noConversion"/>
  </si>
  <si>
    <t>규    격</t>
    <phoneticPr fontId="4" type="noConversion"/>
  </si>
  <si>
    <t>수 량</t>
    <phoneticPr fontId="4" type="noConversion"/>
  </si>
  <si>
    <t>단 위</t>
    <phoneticPr fontId="4" type="noConversion"/>
  </si>
  <si>
    <t>단 가</t>
    <phoneticPr fontId="4" type="noConversion"/>
  </si>
  <si>
    <t>비고</t>
    <phoneticPr fontId="4" type="noConversion"/>
  </si>
  <si>
    <t>도급내역</t>
    <phoneticPr fontId="4" type="noConversion"/>
  </si>
  <si>
    <t>견적업체</t>
    <phoneticPr fontId="4" type="noConversion"/>
  </si>
  <si>
    <t>비 고</t>
    <phoneticPr fontId="4" type="noConversion"/>
  </si>
  <si>
    <t>단가</t>
    <phoneticPr fontId="4" type="noConversion"/>
  </si>
  <si>
    <t>금액</t>
    <phoneticPr fontId="4" type="noConversion"/>
  </si>
  <si>
    <t>㈜_고려콘크리트산업</t>
    <phoneticPr fontId="4" type="noConversion"/>
  </si>
  <si>
    <t>대도산업</t>
    <phoneticPr fontId="4" type="noConversion"/>
  </si>
  <si>
    <t>동양콘크리트산업</t>
    <phoneticPr fontId="4" type="noConversion"/>
  </si>
  <si>
    <t>금 액</t>
    <phoneticPr fontId="4" type="noConversion"/>
  </si>
  <si>
    <t>대 비</t>
    <phoneticPr fontId="4" type="noConversion"/>
  </si>
  <si>
    <t>직공비 계</t>
    <phoneticPr fontId="4" type="noConversion"/>
  </si>
  <si>
    <t>원형1호맨홀</t>
    <phoneticPr fontId="4" type="noConversion"/>
  </si>
  <si>
    <r>
      <t>하부구체D900</t>
    </r>
    <r>
      <rPr>
        <sz val="14"/>
        <color theme="1"/>
        <rFont val="맑은 고딕"/>
        <family val="3"/>
        <charset val="129"/>
      </rPr>
      <t>×H1200</t>
    </r>
    <phoneticPr fontId="4" type="noConversion"/>
  </si>
  <si>
    <t>EA</t>
    <phoneticPr fontId="4" type="noConversion"/>
  </si>
  <si>
    <t>(D900)</t>
    <phoneticPr fontId="4" type="noConversion"/>
  </si>
  <si>
    <r>
      <t>연직 D900</t>
    </r>
    <r>
      <rPr>
        <sz val="14"/>
        <color theme="1"/>
        <rFont val="맑은 고딕"/>
        <family val="3"/>
        <charset val="129"/>
      </rPr>
      <t>×H1000</t>
    </r>
    <phoneticPr fontId="4" type="noConversion"/>
  </si>
  <si>
    <t>h=1.91m</t>
    <phoneticPr fontId="4" type="noConversion"/>
  </si>
  <si>
    <r>
      <t>연직 D900</t>
    </r>
    <r>
      <rPr>
        <sz val="14"/>
        <color theme="1"/>
        <rFont val="맑은 고딕"/>
        <family val="3"/>
        <charset val="129"/>
      </rPr>
      <t>×H700</t>
    </r>
    <phoneticPr fontId="4" type="noConversion"/>
  </si>
  <si>
    <r>
      <t>연직 D900</t>
    </r>
    <r>
      <rPr>
        <sz val="14"/>
        <color theme="1"/>
        <rFont val="맑은 고딕"/>
        <family val="3"/>
        <charset val="129"/>
      </rPr>
      <t>×H500</t>
    </r>
    <phoneticPr fontId="4" type="noConversion"/>
  </si>
  <si>
    <r>
      <t>연직 D900</t>
    </r>
    <r>
      <rPr>
        <sz val="14"/>
        <color theme="1"/>
        <rFont val="맑은 고딕"/>
        <family val="3"/>
        <charset val="129"/>
      </rPr>
      <t>×H300</t>
    </r>
    <phoneticPr fontId="4" type="noConversion"/>
  </si>
  <si>
    <r>
      <t>상부슬라브D1300</t>
    </r>
    <r>
      <rPr>
        <sz val="14"/>
        <color theme="1"/>
        <rFont val="맑은 고딕"/>
        <family val="3"/>
        <charset val="129"/>
      </rPr>
      <t>×H200</t>
    </r>
    <phoneticPr fontId="4" type="noConversion"/>
  </si>
  <si>
    <t>철근</t>
    <phoneticPr fontId="4" type="noConversion"/>
  </si>
  <si>
    <t>고무링</t>
    <phoneticPr fontId="4" type="noConversion"/>
  </si>
  <si>
    <t>M</t>
    <phoneticPr fontId="4" type="noConversion"/>
  </si>
  <si>
    <t>아이볼트</t>
    <phoneticPr fontId="4" type="noConversion"/>
  </si>
  <si>
    <t>원형1호 계</t>
  </si>
  <si>
    <t>원형2호맨홀</t>
    <phoneticPr fontId="4" type="noConversion"/>
  </si>
  <si>
    <r>
      <t>하부구체D1200</t>
    </r>
    <r>
      <rPr>
        <sz val="14"/>
        <color theme="1"/>
        <rFont val="맑은 고딕"/>
        <family val="3"/>
        <charset val="129"/>
      </rPr>
      <t>×H1200</t>
    </r>
    <phoneticPr fontId="4" type="noConversion"/>
  </si>
  <si>
    <t>(D1200)</t>
    <phoneticPr fontId="4" type="noConversion"/>
  </si>
  <si>
    <r>
      <t>연직 D1200</t>
    </r>
    <r>
      <rPr>
        <sz val="14"/>
        <color theme="1"/>
        <rFont val="맑은 고딕"/>
        <family val="3"/>
        <charset val="129"/>
      </rPr>
      <t>×H1000</t>
    </r>
    <phoneticPr fontId="4" type="noConversion"/>
  </si>
  <si>
    <t>h=2.03m</t>
    <phoneticPr fontId="4" type="noConversion"/>
  </si>
  <si>
    <r>
      <t>연직 D1200</t>
    </r>
    <r>
      <rPr>
        <sz val="14"/>
        <color theme="1"/>
        <rFont val="맑은 고딕"/>
        <family val="3"/>
        <charset val="129"/>
      </rPr>
      <t>×H700</t>
    </r>
    <phoneticPr fontId="4" type="noConversion"/>
  </si>
  <si>
    <r>
      <t>연직 D1200</t>
    </r>
    <r>
      <rPr>
        <sz val="14"/>
        <color theme="1"/>
        <rFont val="맑은 고딕"/>
        <family val="3"/>
        <charset val="129"/>
      </rPr>
      <t>×H500</t>
    </r>
    <phoneticPr fontId="4" type="noConversion"/>
  </si>
  <si>
    <r>
      <t>연직 D1200</t>
    </r>
    <r>
      <rPr>
        <sz val="14"/>
        <color theme="1"/>
        <rFont val="맑은 고딕"/>
        <family val="3"/>
        <charset val="129"/>
      </rPr>
      <t>×H300</t>
    </r>
    <phoneticPr fontId="4" type="noConversion"/>
  </si>
  <si>
    <r>
      <t>상부슬라브D1700</t>
    </r>
    <r>
      <rPr>
        <sz val="14"/>
        <color theme="1"/>
        <rFont val="맑은 고딕"/>
        <family val="3"/>
        <charset val="129"/>
      </rPr>
      <t>×H200</t>
    </r>
    <phoneticPr fontId="4" type="noConversion"/>
  </si>
  <si>
    <t>원형3호 계</t>
  </si>
  <si>
    <t>각형2호맨홀</t>
    <phoneticPr fontId="4" type="noConversion"/>
  </si>
  <si>
    <r>
      <t>하부구체1200</t>
    </r>
    <r>
      <rPr>
        <sz val="14"/>
        <color theme="1"/>
        <rFont val="맑은 고딕"/>
        <family val="3"/>
        <charset val="129"/>
      </rPr>
      <t>×1200×H1200</t>
    </r>
    <phoneticPr fontId="4" type="noConversion"/>
  </si>
  <si>
    <r>
      <t>(1200</t>
    </r>
    <r>
      <rPr>
        <sz val="14"/>
        <color theme="1"/>
        <rFont val="맑은 고딕"/>
        <family val="3"/>
        <charset val="129"/>
      </rPr>
      <t>×1200</t>
    </r>
    <r>
      <rPr>
        <sz val="14"/>
        <color theme="1"/>
        <rFont val="맑은 고딕"/>
        <family val="3"/>
        <charset val="129"/>
        <scheme val="minor"/>
      </rPr>
      <t>)</t>
    </r>
    <phoneticPr fontId="4" type="noConversion"/>
  </si>
  <si>
    <r>
      <t>연직1200</t>
    </r>
    <r>
      <rPr>
        <sz val="14"/>
        <color theme="1"/>
        <rFont val="맑은 고딕"/>
        <family val="3"/>
        <charset val="129"/>
      </rPr>
      <t>×1200×H1000</t>
    </r>
    <phoneticPr fontId="4" type="noConversion"/>
  </si>
  <si>
    <t>h=3.22m</t>
    <phoneticPr fontId="4" type="noConversion"/>
  </si>
  <si>
    <r>
      <t>연직1200</t>
    </r>
    <r>
      <rPr>
        <sz val="14"/>
        <color theme="1"/>
        <rFont val="맑은 고딕"/>
        <family val="3"/>
        <charset val="129"/>
      </rPr>
      <t>×1200×H700</t>
    </r>
    <phoneticPr fontId="4" type="noConversion"/>
  </si>
  <si>
    <t>t=200</t>
    <phoneticPr fontId="4" type="noConversion"/>
  </si>
  <si>
    <r>
      <t>연직1200</t>
    </r>
    <r>
      <rPr>
        <sz val="14"/>
        <color theme="1"/>
        <rFont val="맑은 고딕"/>
        <family val="3"/>
        <charset val="129"/>
      </rPr>
      <t>×1200×H500</t>
    </r>
    <phoneticPr fontId="4" type="noConversion"/>
  </si>
  <si>
    <r>
      <t>연직1200</t>
    </r>
    <r>
      <rPr>
        <sz val="14"/>
        <color theme="1"/>
        <rFont val="맑은 고딕"/>
        <family val="3"/>
        <charset val="129"/>
      </rPr>
      <t>×1200×H300</t>
    </r>
    <phoneticPr fontId="4" type="noConversion"/>
  </si>
  <si>
    <r>
      <t>상부슬라브1700</t>
    </r>
    <r>
      <rPr>
        <sz val="14"/>
        <color theme="1"/>
        <rFont val="맑은 고딕"/>
        <family val="3"/>
        <charset val="129"/>
      </rPr>
      <t>×1700×H250</t>
    </r>
    <phoneticPr fontId="4" type="noConversion"/>
  </si>
  <si>
    <t>각형2호 계</t>
    <phoneticPr fontId="4" type="noConversion"/>
  </si>
  <si>
    <t>각형3호맨홀</t>
    <phoneticPr fontId="4" type="noConversion"/>
  </si>
  <si>
    <r>
      <t>하부구체1400</t>
    </r>
    <r>
      <rPr>
        <sz val="14"/>
        <color theme="1"/>
        <rFont val="맑은 고딕"/>
        <family val="3"/>
        <charset val="129"/>
      </rPr>
      <t>×1200×H1200</t>
    </r>
    <phoneticPr fontId="4" type="noConversion"/>
  </si>
  <si>
    <t>규격 없음</t>
    <phoneticPr fontId="4" type="noConversion"/>
  </si>
  <si>
    <r>
      <t>(1400</t>
    </r>
    <r>
      <rPr>
        <sz val="14"/>
        <color theme="1"/>
        <rFont val="맑은 고딕"/>
        <family val="3"/>
        <charset val="129"/>
      </rPr>
      <t>×1200</t>
    </r>
    <r>
      <rPr>
        <sz val="14"/>
        <color theme="1"/>
        <rFont val="맑은 고딕"/>
        <family val="3"/>
        <charset val="129"/>
        <scheme val="minor"/>
      </rPr>
      <t>)</t>
    </r>
    <phoneticPr fontId="4" type="noConversion"/>
  </si>
  <si>
    <r>
      <t>연직1400</t>
    </r>
    <r>
      <rPr>
        <sz val="14"/>
        <color theme="1"/>
        <rFont val="맑은 고딕"/>
        <family val="3"/>
        <charset val="129"/>
      </rPr>
      <t>×1200×H1000</t>
    </r>
    <phoneticPr fontId="4" type="noConversion"/>
  </si>
  <si>
    <t>h=4.35m</t>
    <phoneticPr fontId="4" type="noConversion"/>
  </si>
  <si>
    <r>
      <t>연직1400</t>
    </r>
    <r>
      <rPr>
        <sz val="14"/>
        <color theme="1"/>
        <rFont val="맑은 고딕"/>
        <family val="3"/>
        <charset val="129"/>
      </rPr>
      <t>×1200×H700</t>
    </r>
    <phoneticPr fontId="4" type="noConversion"/>
  </si>
  <si>
    <r>
      <t>연직1400</t>
    </r>
    <r>
      <rPr>
        <sz val="14"/>
        <color theme="1"/>
        <rFont val="맑은 고딕"/>
        <family val="3"/>
        <charset val="129"/>
      </rPr>
      <t>×1200×H500</t>
    </r>
    <phoneticPr fontId="4" type="noConversion"/>
  </si>
  <si>
    <r>
      <t>연직1400</t>
    </r>
    <r>
      <rPr>
        <sz val="14"/>
        <color theme="1"/>
        <rFont val="맑은 고딕"/>
        <family val="3"/>
        <charset val="129"/>
      </rPr>
      <t>×1200×H300</t>
    </r>
    <phoneticPr fontId="4" type="noConversion"/>
  </si>
  <si>
    <r>
      <t>상부슬라브1900</t>
    </r>
    <r>
      <rPr>
        <sz val="14"/>
        <color theme="1"/>
        <rFont val="맑은 고딕"/>
        <family val="3"/>
        <charset val="129"/>
      </rPr>
      <t>×1700×H250</t>
    </r>
    <phoneticPr fontId="4" type="noConversion"/>
  </si>
  <si>
    <r>
      <t>하부구체1500</t>
    </r>
    <r>
      <rPr>
        <sz val="14"/>
        <color theme="1"/>
        <rFont val="맑은 고딕"/>
        <family val="3"/>
        <charset val="129"/>
      </rPr>
      <t>×1500×H1200</t>
    </r>
    <phoneticPr fontId="4" type="noConversion"/>
  </si>
  <si>
    <r>
      <t>(1500</t>
    </r>
    <r>
      <rPr>
        <sz val="14"/>
        <color theme="1"/>
        <rFont val="맑은 고딕"/>
        <family val="3"/>
        <charset val="129"/>
      </rPr>
      <t>×1500</t>
    </r>
    <r>
      <rPr>
        <sz val="14"/>
        <color theme="1"/>
        <rFont val="맑은 고딕"/>
        <family val="3"/>
        <charset val="129"/>
        <scheme val="minor"/>
      </rPr>
      <t>)</t>
    </r>
    <phoneticPr fontId="4" type="noConversion"/>
  </si>
  <si>
    <r>
      <t>연직1500</t>
    </r>
    <r>
      <rPr>
        <sz val="14"/>
        <color theme="1"/>
        <rFont val="맑은 고딕"/>
        <family val="3"/>
        <charset val="129"/>
      </rPr>
      <t>×1500×H1000</t>
    </r>
    <phoneticPr fontId="4" type="noConversion"/>
  </si>
  <si>
    <t>h=4.07m</t>
    <phoneticPr fontId="4" type="noConversion"/>
  </si>
  <si>
    <r>
      <t>연직1500</t>
    </r>
    <r>
      <rPr>
        <sz val="14"/>
        <color theme="1"/>
        <rFont val="맑은 고딕"/>
        <family val="3"/>
        <charset val="129"/>
      </rPr>
      <t>×1500×H700</t>
    </r>
    <phoneticPr fontId="4" type="noConversion"/>
  </si>
  <si>
    <r>
      <t>연직1500</t>
    </r>
    <r>
      <rPr>
        <sz val="14"/>
        <color theme="1"/>
        <rFont val="맑은 고딕"/>
        <family val="3"/>
        <charset val="129"/>
      </rPr>
      <t>×1500×H500</t>
    </r>
    <phoneticPr fontId="4" type="noConversion"/>
  </si>
  <si>
    <r>
      <t>연직1500</t>
    </r>
    <r>
      <rPr>
        <sz val="14"/>
        <color theme="1"/>
        <rFont val="맑은 고딕"/>
        <family val="3"/>
        <charset val="129"/>
      </rPr>
      <t>×1500×H300</t>
    </r>
    <phoneticPr fontId="4" type="noConversion"/>
  </si>
  <si>
    <r>
      <t>상부슬라브2000</t>
    </r>
    <r>
      <rPr>
        <sz val="14"/>
        <color theme="1"/>
        <rFont val="맑은 고딕"/>
        <family val="3"/>
        <charset val="129"/>
      </rPr>
      <t>×2000×H250</t>
    </r>
    <phoneticPr fontId="4" type="noConversion"/>
  </si>
  <si>
    <t>각형4호 계</t>
    <phoneticPr fontId="4" type="noConversion"/>
  </si>
  <si>
    <t>집수정</t>
    <phoneticPr fontId="4" type="noConversion"/>
  </si>
  <si>
    <r>
      <t>하부구체600</t>
    </r>
    <r>
      <rPr>
        <sz val="14"/>
        <color theme="1"/>
        <rFont val="맑은 고딕"/>
        <family val="3"/>
        <charset val="129"/>
      </rPr>
      <t>×600×H1000</t>
    </r>
    <phoneticPr fontId="4" type="noConversion"/>
  </si>
  <si>
    <r>
      <t>(600</t>
    </r>
    <r>
      <rPr>
        <sz val="14"/>
        <color theme="1"/>
        <rFont val="맑은 고딕"/>
        <family val="3"/>
        <charset val="129"/>
      </rPr>
      <t>×600)</t>
    </r>
    <phoneticPr fontId="4" type="noConversion"/>
  </si>
  <si>
    <r>
      <t>연직600</t>
    </r>
    <r>
      <rPr>
        <sz val="14"/>
        <color theme="1"/>
        <rFont val="맑은 고딕"/>
        <family val="3"/>
        <charset val="129"/>
      </rPr>
      <t>×600×H1000</t>
    </r>
    <phoneticPr fontId="4" type="noConversion"/>
  </si>
  <si>
    <t>집수정600 계</t>
    <phoneticPr fontId="4" type="noConversion"/>
  </si>
  <si>
    <r>
      <t>하부구체900</t>
    </r>
    <r>
      <rPr>
        <sz val="14"/>
        <color theme="1"/>
        <rFont val="맑은 고딕"/>
        <family val="3"/>
        <charset val="129"/>
      </rPr>
      <t>×900×H1000</t>
    </r>
    <phoneticPr fontId="4" type="noConversion"/>
  </si>
  <si>
    <r>
      <t>(900</t>
    </r>
    <r>
      <rPr>
        <sz val="14"/>
        <color theme="1"/>
        <rFont val="맑은 고딕"/>
        <family val="3"/>
        <charset val="129"/>
      </rPr>
      <t>×900)</t>
    </r>
    <phoneticPr fontId="4" type="noConversion"/>
  </si>
  <si>
    <r>
      <t>연직900</t>
    </r>
    <r>
      <rPr>
        <sz val="14"/>
        <color theme="1"/>
        <rFont val="맑은 고딕"/>
        <family val="3"/>
        <charset val="129"/>
      </rPr>
      <t>×900×H1000</t>
    </r>
    <phoneticPr fontId="4" type="noConversion"/>
  </si>
  <si>
    <t>집수정900 계</t>
    <phoneticPr fontId="4" type="noConversion"/>
  </si>
  <si>
    <r>
      <t>하부구체1500</t>
    </r>
    <r>
      <rPr>
        <sz val="14"/>
        <color theme="1"/>
        <rFont val="맑은 고딕"/>
        <family val="3"/>
        <charset val="129"/>
      </rPr>
      <t>×1500×H1000</t>
    </r>
    <phoneticPr fontId="4" type="noConversion"/>
  </si>
  <si>
    <r>
      <t>(1500</t>
    </r>
    <r>
      <rPr>
        <sz val="14"/>
        <color theme="1"/>
        <rFont val="맑은 고딕"/>
        <family val="3"/>
        <charset val="129"/>
      </rPr>
      <t>×1500)</t>
    </r>
    <phoneticPr fontId="4" type="noConversion"/>
  </si>
  <si>
    <t>집수정1500 계</t>
    <phoneticPr fontId="4" type="noConversion"/>
  </si>
  <si>
    <t>우수받이</t>
    <phoneticPr fontId="4" type="noConversion"/>
  </si>
  <si>
    <r>
      <t>300</t>
    </r>
    <r>
      <rPr>
        <sz val="14"/>
        <color theme="1"/>
        <rFont val="맑은 고딕"/>
        <family val="3"/>
        <charset val="129"/>
      </rPr>
      <t>×400×H900</t>
    </r>
    <phoneticPr fontId="4" type="noConversion"/>
  </si>
  <si>
    <t>■ 견적사항</t>
    <phoneticPr fontId="4" type="noConversion"/>
  </si>
  <si>
    <r>
      <rPr>
        <sz val="14"/>
        <color theme="1"/>
        <rFont val="맑은 고딕"/>
        <family val="3"/>
        <charset val="129"/>
      </rPr>
      <t>※</t>
    </r>
    <r>
      <rPr>
        <sz val="14"/>
        <color theme="1"/>
        <rFont val="맑은 고딕"/>
        <family val="3"/>
        <charset val="129"/>
        <scheme val="minor"/>
      </rPr>
      <t>집수정그레이팅받침틀제외</t>
    </r>
    <phoneticPr fontId="4" type="noConversion"/>
  </si>
  <si>
    <t>송유익 차장 010-2391-1303</t>
    <phoneticPr fontId="4" type="noConversion"/>
  </si>
  <si>
    <t>결재조건 : 선입금</t>
    <phoneticPr fontId="4" type="noConversion"/>
  </si>
  <si>
    <t>하부구체+슬라브(t200)</t>
    <phoneticPr fontId="4" type="noConversion"/>
  </si>
  <si>
    <t>시공이음부 지수링홈 없음(민자)</t>
    <phoneticPr fontId="4" type="noConversion"/>
  </si>
  <si>
    <t>시공후 방수처리</t>
    <phoneticPr fontId="4" type="noConversion"/>
  </si>
  <si>
    <t>■ 견적대비</t>
    <phoneticPr fontId="4" type="noConversion"/>
  </si>
  <si>
    <t>동양특수콘크리트</t>
    <phoneticPr fontId="4" type="noConversion"/>
  </si>
  <si>
    <t>원형1호</t>
    <phoneticPr fontId="4" type="noConversion"/>
  </si>
  <si>
    <t>H=1.91m, 47개소</t>
    <phoneticPr fontId="4" type="noConversion"/>
  </si>
  <si>
    <t>하부구체</t>
    <phoneticPr fontId="4" type="noConversion"/>
  </si>
  <si>
    <t>900*900*200</t>
    <phoneticPr fontId="4" type="noConversion"/>
  </si>
  <si>
    <t>900*1200</t>
    <phoneticPr fontId="4" type="noConversion"/>
  </si>
  <si>
    <t>연직구체</t>
    <phoneticPr fontId="4" type="noConversion"/>
  </si>
  <si>
    <t>900*1000</t>
    <phoneticPr fontId="4" type="noConversion"/>
  </si>
  <si>
    <t>900*700</t>
    <phoneticPr fontId="4" type="noConversion"/>
  </si>
  <si>
    <t>900*500</t>
    <phoneticPr fontId="4" type="noConversion"/>
  </si>
  <si>
    <t>상부구체</t>
    <phoneticPr fontId="4" type="noConversion"/>
  </si>
  <si>
    <t>900*100</t>
    <phoneticPr fontId="4" type="noConversion"/>
  </si>
  <si>
    <t>900*200</t>
    <phoneticPr fontId="4" type="noConversion"/>
  </si>
  <si>
    <t>900*300</t>
    <phoneticPr fontId="4" type="noConversion"/>
  </si>
  <si>
    <t>900*400</t>
    <phoneticPr fontId="4" type="noConversion"/>
  </si>
  <si>
    <t>슬라브</t>
    <phoneticPr fontId="4" type="noConversion"/>
  </si>
  <si>
    <t>속경접합제</t>
    <phoneticPr fontId="4" type="noConversion"/>
  </si>
  <si>
    <t>연결볼트</t>
    <phoneticPr fontId="4" type="noConversion"/>
  </si>
  <si>
    <t>지수링</t>
    <phoneticPr fontId="4" type="noConversion"/>
  </si>
  <si>
    <t>연결장치</t>
    <phoneticPr fontId="4" type="noConversion"/>
  </si>
  <si>
    <t>조</t>
    <phoneticPr fontId="4" type="noConversion"/>
  </si>
  <si>
    <t>원형2호</t>
    <phoneticPr fontId="4" type="noConversion"/>
  </si>
  <si>
    <t>1200*1200*200</t>
    <phoneticPr fontId="4" type="noConversion"/>
  </si>
  <si>
    <t>1200*1000</t>
    <phoneticPr fontId="4" type="noConversion"/>
  </si>
  <si>
    <t>1200*500</t>
    <phoneticPr fontId="4" type="noConversion"/>
  </si>
  <si>
    <t>1200*100</t>
    <phoneticPr fontId="4" type="noConversion"/>
  </si>
  <si>
    <t>1200*200</t>
    <phoneticPr fontId="4" type="noConversion"/>
  </si>
  <si>
    <t>1200*300</t>
    <phoneticPr fontId="4" type="noConversion"/>
  </si>
  <si>
    <t>1200*400</t>
    <phoneticPr fontId="4" type="noConversion"/>
  </si>
  <si>
    <t>각형 특2호</t>
    <phoneticPr fontId="4" type="noConversion"/>
  </si>
  <si>
    <t>1200*1200*1200</t>
    <phoneticPr fontId="4" type="noConversion"/>
  </si>
  <si>
    <t>상하부구체</t>
    <phoneticPr fontId="4" type="noConversion"/>
  </si>
  <si>
    <t>1200*1200*1000</t>
    <phoneticPr fontId="4" type="noConversion"/>
  </si>
  <si>
    <t>1200*1200*1100</t>
    <phoneticPr fontId="4" type="noConversion"/>
  </si>
  <si>
    <t>1200*1200*500</t>
    <phoneticPr fontId="4" type="noConversion"/>
  </si>
  <si>
    <t>1200*1200*750</t>
    <phoneticPr fontId="4" type="noConversion"/>
  </si>
  <si>
    <t>1200*1200*100</t>
    <phoneticPr fontId="4" type="noConversion"/>
  </si>
  <si>
    <t>1200*1200*300</t>
    <phoneticPr fontId="4" type="noConversion"/>
  </si>
  <si>
    <t>1200*1200*400</t>
    <phoneticPr fontId="4" type="noConversion"/>
  </si>
  <si>
    <t>15M</t>
    <phoneticPr fontId="4" type="noConversion"/>
  </si>
  <si>
    <t>각형 특3호</t>
    <phoneticPr fontId="4" type="noConversion"/>
  </si>
  <si>
    <t>1200*1400*1000</t>
    <phoneticPr fontId="4" type="noConversion"/>
  </si>
  <si>
    <t>1200*1400*200</t>
    <phoneticPr fontId="4" type="noConversion"/>
  </si>
  <si>
    <t>1200*1400*400</t>
    <phoneticPr fontId="4" type="noConversion"/>
  </si>
  <si>
    <t>1200*1400*800</t>
    <phoneticPr fontId="4" type="noConversion"/>
  </si>
  <si>
    <t>1200*1400*250</t>
    <phoneticPr fontId="4" type="noConversion"/>
  </si>
  <si>
    <t>1200*1400*350</t>
    <phoneticPr fontId="4" type="noConversion"/>
  </si>
  <si>
    <t>속경접합포</t>
    <phoneticPr fontId="4" type="noConversion"/>
  </si>
  <si>
    <t>각형 특4호</t>
    <phoneticPr fontId="4" type="noConversion"/>
  </si>
  <si>
    <t>1500*1500*1500</t>
    <phoneticPr fontId="4" type="noConversion"/>
  </si>
  <si>
    <t>1500*1500*1400</t>
    <phoneticPr fontId="4" type="noConversion"/>
  </si>
  <si>
    <t>1500*1500*1600</t>
    <phoneticPr fontId="4" type="noConversion"/>
  </si>
  <si>
    <t>1500*1500*300</t>
    <phoneticPr fontId="4" type="noConversion"/>
  </si>
  <si>
    <t>1500*1500*400</t>
    <phoneticPr fontId="4" type="noConversion"/>
  </si>
  <si>
    <t>1500*1500*500</t>
    <phoneticPr fontId="4" type="noConversion"/>
  </si>
  <si>
    <t>1500*1500*600</t>
    <phoneticPr fontId="4" type="noConversion"/>
  </si>
  <si>
    <t>1500*1500*750</t>
    <phoneticPr fontId="4" type="noConversion"/>
  </si>
  <si>
    <t>1500*1500*800</t>
    <phoneticPr fontId="4" type="noConversion"/>
  </si>
  <si>
    <t>1500*1500*900</t>
    <phoneticPr fontId="4" type="noConversion"/>
  </si>
  <si>
    <t>1500*1500*1000</t>
    <phoneticPr fontId="4" type="noConversion"/>
  </si>
  <si>
    <t>1500*1500*200</t>
    <phoneticPr fontId="4" type="noConversion"/>
  </si>
  <si>
    <t>1호</t>
    <phoneticPr fontId="4" type="noConversion"/>
  </si>
  <si>
    <t>300×400㎜</t>
    <phoneticPr fontId="4" type="noConversion"/>
  </si>
  <si>
    <t>0.6*0.6</t>
    <phoneticPr fontId="4" type="noConversion"/>
  </si>
  <si>
    <t>600*600*850</t>
    <phoneticPr fontId="4" type="noConversion"/>
  </si>
  <si>
    <t>600*600*1000</t>
    <phoneticPr fontId="4" type="noConversion"/>
  </si>
  <si>
    <t>h=1.9</t>
    <phoneticPr fontId="4" type="noConversion"/>
  </si>
  <si>
    <t>인상용</t>
    <phoneticPr fontId="4" type="noConversion"/>
  </si>
  <si>
    <t>0.9*0.9</t>
    <phoneticPr fontId="4" type="noConversion"/>
  </si>
  <si>
    <t>900*900*1000</t>
  </si>
  <si>
    <t>h=3.5</t>
    <phoneticPr fontId="4" type="noConversion"/>
  </si>
  <si>
    <t>900*900*900</t>
    <phoneticPr fontId="4" type="noConversion"/>
  </si>
  <si>
    <t>900*900*1000</t>
    <phoneticPr fontId="4" type="noConversion"/>
  </si>
  <si>
    <t>900*900*750</t>
    <phoneticPr fontId="4" type="noConversion"/>
  </si>
  <si>
    <t>1.5*1.5</t>
    <phoneticPr fontId="4" type="noConversion"/>
  </si>
  <si>
    <t>h=3.9</t>
    <phoneticPr fontId="4" type="noConversion"/>
  </si>
  <si>
    <t>인상용</t>
  </si>
  <si>
    <t>고무링</t>
  </si>
  <si>
    <t>연결볼트</t>
  </si>
  <si>
    <t>■특이사항</t>
    <phoneticPr fontId="4" type="noConversion"/>
  </si>
  <si>
    <t>담당자 : 진경선 부장</t>
    <phoneticPr fontId="4" type="noConversion"/>
  </si>
  <si>
    <t>담당자 : 김용수 이사</t>
    <phoneticPr fontId="4" type="noConversion"/>
  </si>
  <si>
    <t>연락처 : 010-2980-3960</t>
    <phoneticPr fontId="4" type="noConversion"/>
  </si>
  <si>
    <t>연락처 : 010-8793-7600</t>
    <phoneticPr fontId="4" type="noConversion"/>
  </si>
  <si>
    <t>대도</t>
    <phoneticPr fontId="3" type="noConversion"/>
  </si>
  <si>
    <t>수량</t>
    <phoneticPr fontId="3" type="noConversion"/>
  </si>
  <si>
    <t>손익</t>
    <phoneticPr fontId="3" type="noConversion"/>
  </si>
  <si>
    <t>시공비</t>
    <phoneticPr fontId="3" type="noConversion"/>
  </si>
  <si>
    <t>합계</t>
    <phoneticPr fontId="3" type="noConversion"/>
  </si>
  <si>
    <t>비고</t>
    <phoneticPr fontId="3" type="noConversion"/>
  </si>
  <si>
    <t>레미콘자재비</t>
    <phoneticPr fontId="3" type="noConversion"/>
  </si>
  <si>
    <t>25-21-8</t>
    <phoneticPr fontId="3" type="noConversion"/>
  </si>
  <si>
    <t>25-18-8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</si>
</sst>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7" formatCode="#,##0_ ;[Red]\-#,##0\ "/>
    <numFmt numFmtId="178" formatCode="#,##0.00_ ;[Red]\-#,##0.00\ "/>
    <numFmt numFmtId="179" formatCode="_-* #,##0.00_-;\-* #,##0.00_-;_-* &quot;-&quot;_-;_-@_-"/>
  </numFmts>
  <fonts count="17" x14ac:knownFonts="1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FF0000"/>
      </left>
      <right/>
      <top style="medium">
        <color rgb="FFFF0000"/>
      </top>
      <bottom style="hair">
        <color auto="1"/>
      </bottom>
      <diagonal/>
    </border>
    <border>
      <left/>
      <right/>
      <top style="medium">
        <color rgb="FFFF0000"/>
      </top>
      <bottom style="hair">
        <color auto="1"/>
      </bottom>
      <diagonal/>
    </border>
    <border>
      <left/>
      <right style="medium">
        <color rgb="FFFF0000"/>
      </right>
      <top style="medium">
        <color rgb="FFFF0000"/>
      </top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rgb="FFFF0000"/>
      </right>
      <top style="hair">
        <color auto="1"/>
      </top>
      <bottom/>
      <diagonal/>
    </border>
    <border>
      <left style="medium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rgb="FFFF0000"/>
      </right>
      <top style="thin">
        <color auto="1"/>
      </top>
      <bottom style="hair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rgb="FFFF0000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rgb="FFFF0000"/>
      </right>
      <top/>
      <bottom style="hair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 style="medium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rgb="FFFF0000"/>
      </bottom>
      <diagonal/>
    </border>
    <border>
      <left style="hair">
        <color auto="1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3">
    <xf numFmtId="0" fontId="0" fillId="0" borderId="0" xfId="0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0" fontId="7" fillId="0" borderId="0" xfId="2" applyFont="1">
      <alignment vertical="center"/>
    </xf>
    <xf numFmtId="0" fontId="8" fillId="0" borderId="0" xfId="2" applyFont="1">
      <alignment vertical="center"/>
    </xf>
    <xf numFmtId="41" fontId="8" fillId="0" borderId="0" xfId="3" applyFont="1">
      <alignment vertical="center"/>
    </xf>
    <xf numFmtId="41" fontId="9" fillId="0" borderId="0" xfId="3" applyFont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41" fontId="10" fillId="0" borderId="8" xfId="3" applyFont="1" applyFill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1" fontId="10" fillId="0" borderId="9" xfId="3" applyFont="1" applyFill="1" applyBorder="1" applyAlignment="1">
      <alignment horizontal="center" vertical="center"/>
    </xf>
    <xf numFmtId="41" fontId="10" fillId="0" borderId="10" xfId="3" applyFont="1" applyBorder="1" applyAlignment="1">
      <alignment horizontal="center" vertical="center"/>
    </xf>
    <xf numFmtId="41" fontId="10" fillId="0" borderId="11" xfId="3" applyFont="1" applyBorder="1" applyAlignment="1">
      <alignment horizontal="center" vertical="center"/>
    </xf>
    <xf numFmtId="41" fontId="10" fillId="0" borderId="12" xfId="3" applyFont="1" applyBorder="1" applyAlignment="1">
      <alignment horizontal="center" vertical="center"/>
    </xf>
    <xf numFmtId="41" fontId="10" fillId="0" borderId="0" xfId="3" applyFont="1">
      <alignment vertical="center"/>
    </xf>
    <xf numFmtId="0" fontId="10" fillId="0" borderId="0" xfId="2" applyFont="1">
      <alignment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41" fontId="10" fillId="0" borderId="14" xfId="3" applyFont="1" applyBorder="1" applyAlignment="1">
      <alignment horizontal="center" vertical="center"/>
    </xf>
    <xf numFmtId="41" fontId="10" fillId="0" borderId="6" xfId="3" applyFont="1" applyFill="1" applyBorder="1" applyAlignment="1">
      <alignment horizontal="center" vertical="center"/>
    </xf>
    <xf numFmtId="41" fontId="10" fillId="0" borderId="15" xfId="3" applyFont="1" applyBorder="1" applyAlignment="1">
      <alignment horizontal="center" vertical="center"/>
    </xf>
    <xf numFmtId="41" fontId="10" fillId="0" borderId="5" xfId="3" applyFont="1" applyBorder="1" applyAlignment="1">
      <alignment horizontal="center" vertical="center"/>
    </xf>
    <xf numFmtId="41" fontId="10" fillId="0" borderId="6" xfId="3" applyFont="1" applyBorder="1" applyAlignment="1">
      <alignment horizontal="center" vertical="center"/>
    </xf>
    <xf numFmtId="41" fontId="10" fillId="0" borderId="16" xfId="3" applyFont="1" applyBorder="1" applyAlignment="1">
      <alignment horizontal="center" vertical="center"/>
    </xf>
    <xf numFmtId="41" fontId="10" fillId="0" borderId="17" xfId="3" applyFont="1" applyBorder="1" applyAlignment="1">
      <alignment horizontal="center" vertical="center"/>
    </xf>
    <xf numFmtId="41" fontId="10" fillId="0" borderId="18" xfId="3" applyFont="1" applyBorder="1" applyAlignment="1">
      <alignment horizontal="center" vertical="center"/>
    </xf>
    <xf numFmtId="41" fontId="10" fillId="0" borderId="19" xfId="3" applyFont="1" applyBorder="1" applyAlignment="1">
      <alignment horizontal="center" vertical="center"/>
    </xf>
    <xf numFmtId="41" fontId="10" fillId="0" borderId="5" xfId="3" applyFont="1" applyBorder="1" applyAlignment="1">
      <alignment horizontal="center" vertical="center"/>
    </xf>
    <xf numFmtId="41" fontId="10" fillId="0" borderId="6" xfId="3" applyFont="1" applyBorder="1" applyAlignment="1">
      <alignment horizontal="center" vertical="center"/>
    </xf>
    <xf numFmtId="41" fontId="10" fillId="0" borderId="15" xfId="3" applyFont="1" applyBorder="1" applyAlignment="1">
      <alignment horizontal="center" vertical="center"/>
    </xf>
    <xf numFmtId="41" fontId="10" fillId="0" borderId="13" xfId="3" applyFont="1" applyBorder="1" applyAlignment="1">
      <alignment horizontal="center" vertical="center"/>
    </xf>
    <xf numFmtId="41" fontId="10" fillId="0" borderId="20" xfId="3" applyFont="1" applyBorder="1" applyAlignment="1">
      <alignment horizontal="center" vertical="center"/>
    </xf>
    <xf numFmtId="41" fontId="10" fillId="0" borderId="0" xfId="3" applyFont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41" fontId="11" fillId="0" borderId="14" xfId="3" applyFont="1" applyBorder="1" applyAlignment="1">
      <alignment horizontal="center" vertical="center"/>
    </xf>
    <xf numFmtId="41" fontId="11" fillId="0" borderId="6" xfId="3" applyFont="1" applyFill="1" applyBorder="1" applyAlignment="1">
      <alignment horizontal="center" vertical="center"/>
    </xf>
    <xf numFmtId="41" fontId="11" fillId="0" borderId="15" xfId="3" applyFont="1" applyBorder="1" applyAlignment="1">
      <alignment horizontal="center" vertical="center"/>
    </xf>
    <xf numFmtId="41" fontId="11" fillId="0" borderId="5" xfId="3" applyFont="1" applyBorder="1" applyAlignment="1">
      <alignment horizontal="center" vertical="center"/>
    </xf>
    <xf numFmtId="41" fontId="11" fillId="0" borderId="13" xfId="3" applyFont="1" applyBorder="1" applyAlignment="1">
      <alignment horizontal="center" vertical="center"/>
    </xf>
    <xf numFmtId="41" fontId="11" fillId="0" borderId="18" xfId="3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41" fontId="10" fillId="0" borderId="24" xfId="3" applyFont="1" applyBorder="1" applyAlignment="1">
      <alignment horizontal="center" vertical="center"/>
    </xf>
    <xf numFmtId="41" fontId="10" fillId="0" borderId="22" xfId="3" applyFont="1" applyFill="1" applyBorder="1" applyAlignment="1">
      <alignment horizontal="center" vertical="center"/>
    </xf>
    <xf numFmtId="41" fontId="10" fillId="0" borderId="25" xfId="3" applyFont="1" applyBorder="1" applyAlignment="1">
      <alignment horizontal="center" vertical="center"/>
    </xf>
    <xf numFmtId="41" fontId="10" fillId="0" borderId="21" xfId="3" applyFont="1" applyBorder="1" applyAlignment="1">
      <alignment horizontal="center" vertical="center"/>
    </xf>
    <xf numFmtId="41" fontId="10" fillId="0" borderId="22" xfId="3" applyFont="1" applyBorder="1" applyAlignment="1">
      <alignment horizontal="center" vertical="center"/>
    </xf>
    <xf numFmtId="41" fontId="10" fillId="0" borderId="3" xfId="3" applyFont="1" applyBorder="1" applyAlignment="1">
      <alignment horizontal="center" vertical="center"/>
    </xf>
    <xf numFmtId="41" fontId="10" fillId="0" borderId="4" xfId="3" applyFont="1" applyBorder="1" applyAlignment="1">
      <alignment horizontal="center" vertical="center"/>
    </xf>
    <xf numFmtId="41" fontId="10" fillId="0" borderId="26" xfId="3" applyFont="1" applyBorder="1" applyAlignment="1">
      <alignment horizontal="center" vertical="center"/>
    </xf>
    <xf numFmtId="41" fontId="10" fillId="0" borderId="27" xfId="3" applyFont="1" applyBorder="1" applyAlignment="1">
      <alignment horizontal="center" vertical="center"/>
    </xf>
    <xf numFmtId="0" fontId="10" fillId="0" borderId="1" xfId="2" applyFont="1" applyBorder="1">
      <alignment vertical="center"/>
    </xf>
    <xf numFmtId="0" fontId="10" fillId="0" borderId="2" xfId="2" applyFont="1" applyBorder="1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41" fontId="10" fillId="0" borderId="1" xfId="3" applyFont="1" applyBorder="1">
      <alignment vertical="center"/>
    </xf>
    <xf numFmtId="41" fontId="10" fillId="0" borderId="2" xfId="3" applyFont="1" applyBorder="1">
      <alignment vertical="center"/>
    </xf>
    <xf numFmtId="41" fontId="10" fillId="0" borderId="9" xfId="3" applyFont="1" applyBorder="1">
      <alignment vertical="center"/>
    </xf>
    <xf numFmtId="41" fontId="10" fillId="0" borderId="28" xfId="3" applyFont="1" applyBorder="1">
      <alignment vertical="center"/>
    </xf>
    <xf numFmtId="0" fontId="10" fillId="0" borderId="5" xfId="2" applyFont="1" applyBorder="1">
      <alignment vertical="center"/>
    </xf>
    <xf numFmtId="0" fontId="10" fillId="0" borderId="6" xfId="2" applyFont="1" applyBorder="1">
      <alignment vertical="center"/>
    </xf>
    <xf numFmtId="0" fontId="10" fillId="0" borderId="6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41" fontId="10" fillId="0" borderId="5" xfId="3" applyFont="1" applyBorder="1">
      <alignment vertical="center"/>
    </xf>
    <xf numFmtId="41" fontId="10" fillId="0" borderId="6" xfId="3" applyFont="1" applyBorder="1">
      <alignment vertical="center"/>
    </xf>
    <xf numFmtId="41" fontId="10" fillId="0" borderId="15" xfId="3" applyFont="1" applyBorder="1">
      <alignment vertical="center"/>
    </xf>
    <xf numFmtId="41" fontId="10" fillId="0" borderId="29" xfId="3" applyFont="1" applyBorder="1">
      <alignment vertical="center"/>
    </xf>
    <xf numFmtId="41" fontId="11" fillId="0" borderId="6" xfId="3" applyFont="1" applyBorder="1">
      <alignment vertical="center"/>
    </xf>
    <xf numFmtId="41" fontId="11" fillId="0" borderId="15" xfId="3" applyFont="1" applyBorder="1">
      <alignment vertical="center"/>
    </xf>
    <xf numFmtId="41" fontId="11" fillId="0" borderId="5" xfId="3" applyFont="1" applyBorder="1">
      <alignment vertical="center"/>
    </xf>
    <xf numFmtId="41" fontId="11" fillId="0" borderId="29" xfId="3" applyFont="1" applyBorder="1">
      <alignment vertical="center"/>
    </xf>
    <xf numFmtId="0" fontId="11" fillId="0" borderId="30" xfId="2" applyFont="1" applyBorder="1" applyAlignment="1">
      <alignment horizontal="center" vertical="center"/>
    </xf>
    <xf numFmtId="0" fontId="11" fillId="0" borderId="31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4" xfId="2" applyFont="1" applyBorder="1">
      <alignment vertical="center"/>
    </xf>
    <xf numFmtId="0" fontId="11" fillId="0" borderId="32" xfId="2" applyFont="1" applyBorder="1" applyAlignment="1">
      <alignment horizontal="center" vertical="center"/>
    </xf>
    <xf numFmtId="41" fontId="11" fillId="0" borderId="3" xfId="3" applyFont="1" applyBorder="1">
      <alignment vertical="center"/>
    </xf>
    <xf numFmtId="41" fontId="11" fillId="0" borderId="4" xfId="3" applyFont="1" applyBorder="1">
      <alignment vertical="center"/>
    </xf>
    <xf numFmtId="41" fontId="11" fillId="0" borderId="32" xfId="3" applyFont="1" applyBorder="1">
      <alignment vertical="center"/>
    </xf>
    <xf numFmtId="41" fontId="11" fillId="0" borderId="33" xfId="3" applyFont="1" applyBorder="1">
      <alignment vertical="center"/>
    </xf>
    <xf numFmtId="41" fontId="11" fillId="0" borderId="0" xfId="3" applyFont="1">
      <alignment vertical="center"/>
    </xf>
    <xf numFmtId="0" fontId="11" fillId="0" borderId="0" xfId="2" applyFont="1">
      <alignment vertical="center"/>
    </xf>
    <xf numFmtId="41" fontId="10" fillId="0" borderId="22" xfId="3" applyFont="1" applyBorder="1">
      <alignment vertical="center"/>
    </xf>
    <xf numFmtId="41" fontId="10" fillId="0" borderId="13" xfId="3" applyFont="1" applyBorder="1">
      <alignment vertical="center"/>
    </xf>
    <xf numFmtId="41" fontId="10" fillId="0" borderId="18" xfId="3" applyFont="1" applyBorder="1">
      <alignment vertical="center"/>
    </xf>
    <xf numFmtId="0" fontId="10" fillId="0" borderId="13" xfId="2" applyFont="1" applyBorder="1" applyAlignment="1">
      <alignment horizontal="center" vertical="center"/>
    </xf>
    <xf numFmtId="41" fontId="10" fillId="0" borderId="14" xfId="3" applyFont="1" applyBorder="1">
      <alignment vertical="center"/>
    </xf>
    <xf numFmtId="41" fontId="11" fillId="0" borderId="14" xfId="3" applyFont="1" applyBorder="1">
      <alignment vertical="center"/>
    </xf>
    <xf numFmtId="41" fontId="11" fillId="0" borderId="13" xfId="3" applyFont="1" applyBorder="1">
      <alignment vertical="center"/>
    </xf>
    <xf numFmtId="41" fontId="11" fillId="0" borderId="18" xfId="3" applyFont="1" applyBorder="1">
      <alignment vertical="center"/>
    </xf>
    <xf numFmtId="0" fontId="10" fillId="0" borderId="4" xfId="2" applyFont="1" applyBorder="1" applyAlignment="1">
      <alignment horizontal="center" vertical="center"/>
    </xf>
    <xf numFmtId="0" fontId="10" fillId="0" borderId="4" xfId="2" applyFont="1" applyBorder="1">
      <alignment vertical="center"/>
    </xf>
    <xf numFmtId="0" fontId="10" fillId="0" borderId="26" xfId="2" applyFont="1" applyBorder="1" applyAlignment="1">
      <alignment horizontal="center" vertical="center"/>
    </xf>
    <xf numFmtId="41" fontId="11" fillId="0" borderId="31" xfId="3" applyFont="1" applyBorder="1">
      <alignment vertical="center"/>
    </xf>
    <xf numFmtId="41" fontId="11" fillId="0" borderId="26" xfId="3" applyFont="1" applyBorder="1">
      <alignment vertical="center"/>
    </xf>
    <xf numFmtId="41" fontId="11" fillId="0" borderId="27" xfId="3" applyFont="1" applyBorder="1">
      <alignment vertical="center"/>
    </xf>
    <xf numFmtId="0" fontId="10" fillId="0" borderId="7" xfId="2" applyFont="1" applyBorder="1" applyAlignment="1">
      <alignment horizontal="center" vertical="center"/>
    </xf>
    <xf numFmtId="41" fontId="10" fillId="0" borderId="8" xfId="3" applyFont="1" applyBorder="1">
      <alignment vertical="center"/>
    </xf>
    <xf numFmtId="41" fontId="10" fillId="0" borderId="7" xfId="3" applyFont="1" applyBorder="1">
      <alignment vertical="center"/>
    </xf>
    <xf numFmtId="41" fontId="10" fillId="0" borderId="34" xfId="3" applyFont="1" applyBorder="1">
      <alignment vertical="center"/>
    </xf>
    <xf numFmtId="0" fontId="10" fillId="0" borderId="21" xfId="2" applyFont="1" applyBorder="1">
      <alignment vertical="center"/>
    </xf>
    <xf numFmtId="0" fontId="10" fillId="0" borderId="22" xfId="2" applyFont="1" applyBorder="1">
      <alignment vertical="center"/>
    </xf>
    <xf numFmtId="41" fontId="10" fillId="0" borderId="24" xfId="3" applyFont="1" applyBorder="1">
      <alignment vertical="center"/>
    </xf>
    <xf numFmtId="41" fontId="10" fillId="0" borderId="25" xfId="3" applyFont="1" applyBorder="1">
      <alignment vertical="center"/>
    </xf>
    <xf numFmtId="41" fontId="10" fillId="0" borderId="21" xfId="3" applyFont="1" applyBorder="1">
      <alignment vertical="center"/>
    </xf>
    <xf numFmtId="41" fontId="10" fillId="0" borderId="23" xfId="3" applyFont="1" applyBorder="1">
      <alignment vertical="center"/>
    </xf>
    <xf numFmtId="41" fontId="10" fillId="0" borderId="35" xfId="3" applyFont="1" applyBorder="1">
      <alignment vertical="center"/>
    </xf>
    <xf numFmtId="0" fontId="10" fillId="0" borderId="3" xfId="2" applyFont="1" applyBorder="1">
      <alignment vertical="center"/>
    </xf>
    <xf numFmtId="0" fontId="10" fillId="3" borderId="1" xfId="2" applyFont="1" applyFill="1" applyBorder="1">
      <alignment vertical="center"/>
    </xf>
    <xf numFmtId="0" fontId="10" fillId="3" borderId="2" xfId="2" applyFont="1" applyFill="1" applyBorder="1">
      <alignment vertical="center"/>
    </xf>
    <xf numFmtId="0" fontId="10" fillId="3" borderId="2" xfId="2" applyFont="1" applyFill="1" applyBorder="1" applyAlignment="1">
      <alignment horizontal="center" vertical="center"/>
    </xf>
    <xf numFmtId="41" fontId="10" fillId="3" borderId="2" xfId="3" applyFont="1" applyFill="1" applyBorder="1">
      <alignment vertical="center"/>
    </xf>
    <xf numFmtId="41" fontId="10" fillId="3" borderId="9" xfId="3" applyFont="1" applyFill="1" applyBorder="1">
      <alignment vertical="center"/>
    </xf>
    <xf numFmtId="41" fontId="11" fillId="3" borderId="10" xfId="3" applyFont="1" applyFill="1" applyBorder="1" applyAlignment="1">
      <alignment horizontal="center" vertical="center"/>
    </xf>
    <xf numFmtId="41" fontId="11" fillId="3" borderId="11" xfId="3" applyFont="1" applyFill="1" applyBorder="1" applyAlignment="1">
      <alignment horizontal="center" vertical="center"/>
    </xf>
    <xf numFmtId="41" fontId="11" fillId="3" borderId="12" xfId="3" applyFont="1" applyFill="1" applyBorder="1" applyAlignment="1">
      <alignment horizontal="center" vertical="center"/>
    </xf>
    <xf numFmtId="41" fontId="10" fillId="3" borderId="34" xfId="3" applyFont="1" applyFill="1" applyBorder="1">
      <alignment vertical="center"/>
    </xf>
    <xf numFmtId="0" fontId="10" fillId="3" borderId="5" xfId="2" applyFont="1" applyFill="1" applyBorder="1">
      <alignment vertical="center"/>
    </xf>
    <xf numFmtId="0" fontId="10" fillId="3" borderId="6" xfId="2" applyFont="1" applyFill="1" applyBorder="1">
      <alignment vertical="center"/>
    </xf>
    <xf numFmtId="0" fontId="10" fillId="3" borderId="6" xfId="2" applyFont="1" applyFill="1" applyBorder="1" applyAlignment="1">
      <alignment horizontal="center" vertical="center"/>
    </xf>
    <xf numFmtId="41" fontId="10" fillId="3" borderId="6" xfId="3" applyFont="1" applyFill="1" applyBorder="1">
      <alignment vertical="center"/>
    </xf>
    <xf numFmtId="41" fontId="10" fillId="3" borderId="15" xfId="3" applyFont="1" applyFill="1" applyBorder="1">
      <alignment vertical="center"/>
    </xf>
    <xf numFmtId="41" fontId="11" fillId="3" borderId="36" xfId="3" applyFont="1" applyFill="1" applyBorder="1" applyAlignment="1">
      <alignment horizontal="center" vertical="center"/>
    </xf>
    <xf numFmtId="41" fontId="11" fillId="3" borderId="0" xfId="3" applyFont="1" applyFill="1" applyBorder="1" applyAlignment="1">
      <alignment horizontal="center" vertical="center"/>
    </xf>
    <xf numFmtId="41" fontId="11" fillId="3" borderId="19" xfId="3" applyFont="1" applyFill="1" applyBorder="1" applyAlignment="1">
      <alignment horizontal="center" vertical="center"/>
    </xf>
    <xf numFmtId="41" fontId="10" fillId="3" borderId="18" xfId="3" applyFont="1" applyFill="1" applyBorder="1">
      <alignment vertical="center"/>
    </xf>
    <xf numFmtId="0" fontId="10" fillId="3" borderId="3" xfId="2" applyFont="1" applyFill="1" applyBorder="1">
      <alignment vertical="center"/>
    </xf>
    <xf numFmtId="0" fontId="10" fillId="3" borderId="4" xfId="2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41" fontId="11" fillId="3" borderId="4" xfId="3" applyFont="1" applyFill="1" applyBorder="1">
      <alignment vertical="center"/>
    </xf>
    <xf numFmtId="41" fontId="11" fillId="3" borderId="32" xfId="3" applyFont="1" applyFill="1" applyBorder="1">
      <alignment vertical="center"/>
    </xf>
    <xf numFmtId="41" fontId="11" fillId="3" borderId="37" xfId="3" applyFont="1" applyFill="1" applyBorder="1" applyAlignment="1">
      <alignment horizontal="center" vertical="center"/>
    </xf>
    <xf numFmtId="41" fontId="11" fillId="3" borderId="38" xfId="3" applyFont="1" applyFill="1" applyBorder="1" applyAlignment="1">
      <alignment horizontal="center" vertical="center"/>
    </xf>
    <xf numFmtId="41" fontId="11" fillId="3" borderId="39" xfId="3" applyFont="1" applyFill="1" applyBorder="1" applyAlignment="1">
      <alignment horizontal="center" vertical="center"/>
    </xf>
    <xf numFmtId="41" fontId="11" fillId="3" borderId="27" xfId="3" applyFont="1" applyFill="1" applyBorder="1">
      <alignment vertical="center"/>
    </xf>
    <xf numFmtId="0" fontId="10" fillId="0" borderId="40" xfId="2" applyFont="1" applyBorder="1">
      <alignment vertical="center"/>
    </xf>
    <xf numFmtId="0" fontId="10" fillId="0" borderId="41" xfId="2" applyFont="1" applyBorder="1">
      <alignment vertical="center"/>
    </xf>
    <xf numFmtId="0" fontId="10" fillId="0" borderId="41" xfId="2" applyFont="1" applyBorder="1" applyAlignment="1">
      <alignment horizontal="center" vertical="center"/>
    </xf>
    <xf numFmtId="0" fontId="10" fillId="0" borderId="42" xfId="2" applyFont="1" applyBorder="1" applyAlignment="1">
      <alignment horizontal="center" vertical="center"/>
    </xf>
    <xf numFmtId="41" fontId="11" fillId="0" borderId="43" xfId="3" applyFont="1" applyBorder="1">
      <alignment vertical="center"/>
    </xf>
    <xf numFmtId="41" fontId="11" fillId="0" borderId="41" xfId="3" applyFont="1" applyBorder="1">
      <alignment vertical="center"/>
    </xf>
    <xf numFmtId="41" fontId="11" fillId="0" borderId="44" xfId="3" applyFont="1" applyBorder="1">
      <alignment vertical="center"/>
    </xf>
    <xf numFmtId="41" fontId="11" fillId="0" borderId="40" xfId="3" applyFont="1" applyBorder="1">
      <alignment vertical="center"/>
    </xf>
    <xf numFmtId="41" fontId="11" fillId="0" borderId="42" xfId="3" applyFont="1" applyBorder="1">
      <alignment vertical="center"/>
    </xf>
    <xf numFmtId="41" fontId="11" fillId="0" borderId="45" xfId="3" applyFont="1" applyBorder="1">
      <alignment vertical="center"/>
    </xf>
    <xf numFmtId="0" fontId="10" fillId="0" borderId="46" xfId="2" applyFont="1" applyBorder="1" applyAlignment="1">
      <alignment horizontal="center" vertical="center"/>
    </xf>
    <xf numFmtId="0" fontId="10" fillId="0" borderId="47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41" fontId="10" fillId="0" borderId="48" xfId="3" applyFont="1" applyBorder="1" applyAlignment="1">
      <alignment horizontal="center" vertical="center"/>
    </xf>
    <xf numFmtId="41" fontId="10" fillId="0" borderId="49" xfId="3" applyFont="1" applyBorder="1" applyAlignment="1">
      <alignment horizontal="center" vertical="center"/>
    </xf>
    <xf numFmtId="41" fontId="10" fillId="0" borderId="50" xfId="3" applyFont="1" applyBorder="1" applyAlignment="1">
      <alignment horizontal="center" vertical="center"/>
    </xf>
    <xf numFmtId="41" fontId="10" fillId="0" borderId="51" xfId="3" applyFont="1" applyBorder="1" applyAlignment="1">
      <alignment horizontal="center" vertical="center"/>
    </xf>
    <xf numFmtId="41" fontId="10" fillId="0" borderId="52" xfId="3" applyFont="1" applyBorder="1" applyAlignment="1">
      <alignment horizontal="center" vertical="center"/>
    </xf>
    <xf numFmtId="41" fontId="10" fillId="0" borderId="46" xfId="3" applyFont="1" applyBorder="1">
      <alignment vertical="center"/>
    </xf>
    <xf numFmtId="41" fontId="10" fillId="0" borderId="53" xfId="3" applyFont="1" applyBorder="1">
      <alignment vertical="center"/>
    </xf>
    <xf numFmtId="41" fontId="10" fillId="0" borderId="54" xfId="3" applyFont="1" applyBorder="1">
      <alignment vertical="center"/>
    </xf>
    <xf numFmtId="41" fontId="10" fillId="0" borderId="19" xfId="3" applyFont="1" applyBorder="1">
      <alignment vertical="center"/>
    </xf>
    <xf numFmtId="41" fontId="10" fillId="0" borderId="16" xfId="3" applyFont="1" applyBorder="1" applyAlignment="1">
      <alignment horizontal="center" vertical="center"/>
    </xf>
    <xf numFmtId="41" fontId="10" fillId="0" borderId="17" xfId="3" applyFont="1" applyBorder="1" applyAlignment="1">
      <alignment horizontal="center" vertical="center"/>
    </xf>
    <xf numFmtId="0" fontId="10" fillId="0" borderId="55" xfId="2" applyFont="1" applyBorder="1" applyAlignment="1">
      <alignment horizontal="center" vertical="center"/>
    </xf>
    <xf numFmtId="0" fontId="10" fillId="0" borderId="56" xfId="2" applyFont="1" applyBorder="1" applyAlignment="1">
      <alignment horizontal="center" vertical="center"/>
    </xf>
    <xf numFmtId="0" fontId="10" fillId="0" borderId="38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41" fontId="10" fillId="0" borderId="30" xfId="3" applyFont="1" applyBorder="1" applyAlignment="1">
      <alignment horizontal="center" vertical="center"/>
    </xf>
    <xf numFmtId="41" fontId="10" fillId="0" borderId="57" xfId="3" applyFont="1" applyBorder="1" applyAlignment="1">
      <alignment horizontal="center" vertical="center"/>
    </xf>
    <xf numFmtId="41" fontId="10" fillId="0" borderId="3" xfId="3" applyFont="1" applyBorder="1" applyAlignment="1">
      <alignment horizontal="center" vertical="center"/>
    </xf>
    <xf numFmtId="41" fontId="10" fillId="0" borderId="4" xfId="3" applyFont="1" applyBorder="1" applyAlignment="1">
      <alignment horizontal="center" vertical="center"/>
    </xf>
    <xf numFmtId="41" fontId="10" fillId="0" borderId="32" xfId="3" applyFont="1" applyBorder="1" applyAlignment="1">
      <alignment horizontal="center" vertical="center"/>
    </xf>
    <xf numFmtId="41" fontId="10" fillId="0" borderId="55" xfId="3" applyFont="1" applyBorder="1">
      <alignment vertical="center"/>
    </xf>
    <xf numFmtId="41" fontId="10" fillId="0" borderId="58" xfId="3" applyFont="1" applyBorder="1">
      <alignment vertical="center"/>
    </xf>
    <xf numFmtId="41" fontId="10" fillId="0" borderId="59" xfId="3" applyFont="1" applyBorder="1">
      <alignment vertical="center"/>
    </xf>
    <xf numFmtId="41" fontId="10" fillId="0" borderId="39" xfId="3" applyFont="1" applyBorder="1">
      <alignment vertical="center"/>
    </xf>
    <xf numFmtId="41" fontId="13" fillId="0" borderId="0" xfId="3" applyFont="1">
      <alignment vertical="center"/>
    </xf>
    <xf numFmtId="41" fontId="14" fillId="0" borderId="0" xfId="3" applyFont="1">
      <alignment vertical="center"/>
    </xf>
    <xf numFmtId="41" fontId="14" fillId="0" borderId="0" xfId="3" applyFont="1" applyAlignment="1">
      <alignment horizontal="center" vertical="center"/>
    </xf>
    <xf numFmtId="41" fontId="15" fillId="0" borderId="1" xfId="3" applyFont="1" applyBorder="1" applyAlignment="1">
      <alignment horizontal="center" vertical="center"/>
    </xf>
    <xf numFmtId="41" fontId="15" fillId="0" borderId="60" xfId="3" applyFont="1" applyBorder="1" applyAlignment="1">
      <alignment horizontal="center" vertical="center"/>
    </xf>
    <xf numFmtId="41" fontId="15" fillId="0" borderId="61" xfId="3" applyFont="1" applyBorder="1" applyAlignment="1">
      <alignment horizontal="center" vertical="center"/>
    </xf>
    <xf numFmtId="41" fontId="15" fillId="0" borderId="2" xfId="3" applyFont="1" applyBorder="1" applyAlignment="1">
      <alignment horizontal="center" vertical="center"/>
    </xf>
    <xf numFmtId="41" fontId="15" fillId="0" borderId="9" xfId="3" applyFont="1" applyBorder="1" applyAlignment="1">
      <alignment horizontal="center" vertical="center"/>
    </xf>
    <xf numFmtId="41" fontId="15" fillId="0" borderId="1" xfId="3" applyFont="1" applyFill="1" applyBorder="1" applyAlignment="1">
      <alignment horizontal="center" vertical="center"/>
    </xf>
    <xf numFmtId="41" fontId="15" fillId="0" borderId="2" xfId="3" applyFont="1" applyFill="1" applyBorder="1" applyAlignment="1">
      <alignment horizontal="center" vertical="center"/>
    </xf>
    <xf numFmtId="41" fontId="15" fillId="0" borderId="7" xfId="3" applyFont="1" applyFill="1" applyBorder="1" applyAlignment="1">
      <alignment horizontal="center" vertical="center"/>
    </xf>
    <xf numFmtId="41" fontId="15" fillId="0" borderId="10" xfId="3" applyFont="1" applyBorder="1" applyAlignment="1">
      <alignment horizontal="center" vertical="center"/>
    </xf>
    <xf numFmtId="41" fontId="15" fillId="0" borderId="11" xfId="3" applyFont="1" applyBorder="1" applyAlignment="1">
      <alignment horizontal="center" vertical="center"/>
    </xf>
    <xf numFmtId="41" fontId="15" fillId="0" borderId="12" xfId="3" applyFont="1" applyBorder="1" applyAlignment="1">
      <alignment horizontal="center" vertical="center"/>
    </xf>
    <xf numFmtId="41" fontId="15" fillId="0" borderId="0" xfId="3" applyFont="1">
      <alignment vertical="center"/>
    </xf>
    <xf numFmtId="41" fontId="15" fillId="0" borderId="5" xfId="3" applyFont="1" applyBorder="1" applyAlignment="1">
      <alignment horizontal="center" vertical="center"/>
    </xf>
    <xf numFmtId="41" fontId="15" fillId="0" borderId="47" xfId="3" applyFont="1" applyBorder="1" applyAlignment="1">
      <alignment horizontal="center" vertical="center"/>
    </xf>
    <xf numFmtId="41" fontId="15" fillId="0" borderId="62" xfId="3" applyFont="1" applyBorder="1" applyAlignment="1">
      <alignment horizontal="center" vertical="center"/>
    </xf>
    <xf numFmtId="41" fontId="15" fillId="0" borderId="6" xfId="3" applyFont="1" applyBorder="1" applyAlignment="1">
      <alignment horizontal="center" vertical="center"/>
    </xf>
    <xf numFmtId="41" fontId="15" fillId="0" borderId="15" xfId="3" applyFont="1" applyBorder="1" applyAlignment="1">
      <alignment horizontal="center" vertical="center"/>
    </xf>
    <xf numFmtId="41" fontId="15" fillId="0" borderId="6" xfId="3" applyFont="1" applyFill="1" applyBorder="1" applyAlignment="1">
      <alignment horizontal="center" vertical="center"/>
    </xf>
    <xf numFmtId="41" fontId="15" fillId="0" borderId="13" xfId="3" applyFont="1" applyBorder="1" applyAlignment="1">
      <alignment horizontal="center" vertical="center"/>
    </xf>
    <xf numFmtId="41" fontId="15" fillId="0" borderId="63" xfId="3" applyFont="1" applyBorder="1" applyAlignment="1">
      <alignment horizontal="center" vertical="center"/>
    </xf>
    <xf numFmtId="41" fontId="15" fillId="0" borderId="64" xfId="3" applyFont="1" applyBorder="1" applyAlignment="1">
      <alignment horizontal="center" vertical="center"/>
    </xf>
    <xf numFmtId="41" fontId="15" fillId="0" borderId="65" xfId="3" applyFont="1" applyBorder="1" applyAlignment="1">
      <alignment horizontal="center" vertical="center"/>
    </xf>
    <xf numFmtId="41" fontId="15" fillId="0" borderId="17" xfId="3" applyFont="1" applyBorder="1" applyAlignment="1">
      <alignment horizontal="center" vertical="center"/>
    </xf>
    <xf numFmtId="41" fontId="15" fillId="0" borderId="18" xfId="3" applyFont="1" applyBorder="1" applyAlignment="1">
      <alignment horizontal="center" vertical="center"/>
    </xf>
    <xf numFmtId="41" fontId="15" fillId="0" borderId="19" xfId="3" applyFont="1" applyBorder="1" applyAlignment="1">
      <alignment horizontal="center" vertical="center"/>
    </xf>
    <xf numFmtId="41" fontId="15" fillId="0" borderId="21" xfId="3" applyFont="1" applyBorder="1" applyAlignment="1">
      <alignment horizontal="center" vertical="center"/>
    </xf>
    <xf numFmtId="41" fontId="15" fillId="0" borderId="56" xfId="3" applyFont="1" applyBorder="1" applyAlignment="1">
      <alignment horizontal="center" vertical="center"/>
    </xf>
    <xf numFmtId="41" fontId="15" fillId="0" borderId="66" xfId="3" applyFont="1" applyBorder="1" applyAlignment="1">
      <alignment horizontal="center" vertical="center"/>
    </xf>
    <xf numFmtId="41" fontId="15" fillId="0" borderId="22" xfId="3" applyFont="1" applyBorder="1" applyAlignment="1">
      <alignment horizontal="center" vertical="center"/>
    </xf>
    <xf numFmtId="41" fontId="15" fillId="0" borderId="25" xfId="3" applyFont="1" applyBorder="1" applyAlignment="1">
      <alignment horizontal="center" vertical="center"/>
    </xf>
    <xf numFmtId="41" fontId="15" fillId="0" borderId="22" xfId="3" applyFont="1" applyFill="1" applyBorder="1" applyAlignment="1">
      <alignment horizontal="center" vertical="center"/>
    </xf>
    <xf numFmtId="41" fontId="15" fillId="0" borderId="23" xfId="3" applyFont="1" applyBorder="1" applyAlignment="1">
      <alignment horizontal="center" vertical="center"/>
    </xf>
    <xf numFmtId="41" fontId="15" fillId="0" borderId="21" xfId="3" applyFont="1" applyBorder="1" applyAlignment="1">
      <alignment horizontal="center" vertical="center"/>
    </xf>
    <xf numFmtId="41" fontId="15" fillId="0" borderId="22" xfId="3" applyFont="1" applyBorder="1" applyAlignment="1">
      <alignment horizontal="center" vertical="center"/>
    </xf>
    <xf numFmtId="41" fontId="15" fillId="0" borderId="25" xfId="3" applyFont="1" applyBorder="1" applyAlignment="1">
      <alignment horizontal="center" vertical="center"/>
    </xf>
    <xf numFmtId="41" fontId="15" fillId="0" borderId="67" xfId="3" applyFont="1" applyBorder="1" applyAlignment="1">
      <alignment horizontal="center" vertical="center"/>
    </xf>
    <xf numFmtId="41" fontId="15" fillId="0" borderId="68" xfId="3" applyFont="1" applyBorder="1" applyAlignment="1">
      <alignment horizontal="center" vertical="center"/>
    </xf>
    <xf numFmtId="41" fontId="15" fillId="0" borderId="24" xfId="3" applyFont="1" applyBorder="1" applyAlignment="1">
      <alignment horizontal="center" vertical="center"/>
    </xf>
    <xf numFmtId="41" fontId="15" fillId="0" borderId="23" xfId="3" applyFont="1" applyBorder="1" applyAlignment="1">
      <alignment horizontal="center" vertical="center"/>
    </xf>
    <xf numFmtId="41" fontId="15" fillId="0" borderId="0" xfId="3" applyFont="1" applyAlignment="1">
      <alignment horizontal="center" vertical="center"/>
    </xf>
    <xf numFmtId="41" fontId="14" fillId="4" borderId="1" xfId="3" applyFont="1" applyFill="1" applyBorder="1">
      <alignment vertical="center"/>
    </xf>
    <xf numFmtId="41" fontId="14" fillId="4" borderId="9" xfId="3" applyFont="1" applyFill="1" applyBorder="1">
      <alignment vertical="center"/>
    </xf>
    <xf numFmtId="41" fontId="14" fillId="4" borderId="8" xfId="3" applyFont="1" applyFill="1" applyBorder="1">
      <alignment vertical="center"/>
    </xf>
    <xf numFmtId="41" fontId="14" fillId="4" borderId="2" xfId="3" applyFont="1" applyFill="1" applyBorder="1">
      <alignment vertical="center"/>
    </xf>
    <xf numFmtId="41" fontId="14" fillId="4" borderId="9" xfId="3" applyFont="1" applyFill="1" applyBorder="1" applyAlignment="1">
      <alignment horizontal="center" vertical="center"/>
    </xf>
    <xf numFmtId="41" fontId="14" fillId="4" borderId="7" xfId="3" applyFont="1" applyFill="1" applyBorder="1">
      <alignment vertical="center"/>
    </xf>
    <xf numFmtId="41" fontId="14" fillId="4" borderId="69" xfId="3" applyFont="1" applyFill="1" applyBorder="1">
      <alignment vertical="center"/>
    </xf>
    <xf numFmtId="41" fontId="14" fillId="4" borderId="70" xfId="3" applyFont="1" applyFill="1" applyBorder="1">
      <alignment vertical="center"/>
    </xf>
    <xf numFmtId="41" fontId="14" fillId="4" borderId="34" xfId="3" applyFont="1" applyFill="1" applyBorder="1">
      <alignment vertical="center"/>
    </xf>
    <xf numFmtId="41" fontId="14" fillId="5" borderId="5" xfId="3" applyFont="1" applyFill="1" applyBorder="1">
      <alignment vertical="center"/>
    </xf>
    <xf numFmtId="41" fontId="14" fillId="5" borderId="15" xfId="3" applyFont="1" applyFill="1" applyBorder="1">
      <alignment vertical="center"/>
    </xf>
    <xf numFmtId="41" fontId="14" fillId="5" borderId="14" xfId="3" applyFont="1" applyFill="1" applyBorder="1">
      <alignment vertical="center"/>
    </xf>
    <xf numFmtId="41" fontId="14" fillId="5" borderId="6" xfId="3" applyFont="1" applyFill="1" applyBorder="1">
      <alignment vertical="center"/>
    </xf>
    <xf numFmtId="41" fontId="14" fillId="5" borderId="15" xfId="3" applyFont="1" applyFill="1" applyBorder="1" applyAlignment="1">
      <alignment horizontal="center" vertical="center"/>
    </xf>
    <xf numFmtId="41" fontId="14" fillId="5" borderId="13" xfId="3" applyFont="1" applyFill="1" applyBorder="1">
      <alignment vertical="center"/>
    </xf>
    <xf numFmtId="41" fontId="14" fillId="5" borderId="71" xfId="3" applyFont="1" applyFill="1" applyBorder="1">
      <alignment vertical="center"/>
    </xf>
    <xf numFmtId="41" fontId="14" fillId="5" borderId="72" xfId="3" applyFont="1" applyFill="1" applyBorder="1">
      <alignment vertical="center"/>
    </xf>
    <xf numFmtId="41" fontId="14" fillId="5" borderId="18" xfId="3" applyFont="1" applyFill="1" applyBorder="1">
      <alignment vertical="center"/>
    </xf>
    <xf numFmtId="41" fontId="14" fillId="5" borderId="0" xfId="3" applyFont="1" applyFill="1">
      <alignment vertical="center"/>
    </xf>
    <xf numFmtId="41" fontId="14" fillId="6" borderId="5" xfId="3" applyFont="1" applyFill="1" applyBorder="1">
      <alignment vertical="center"/>
    </xf>
    <xf numFmtId="41" fontId="14" fillId="6" borderId="15" xfId="3" applyFont="1" applyFill="1" applyBorder="1">
      <alignment vertical="center"/>
    </xf>
    <xf numFmtId="41" fontId="14" fillId="6" borderId="14" xfId="3" applyFont="1" applyFill="1" applyBorder="1">
      <alignment vertical="center"/>
    </xf>
    <xf numFmtId="41" fontId="14" fillId="6" borderId="6" xfId="3" applyFont="1" applyFill="1" applyBorder="1">
      <alignment vertical="center"/>
    </xf>
    <xf numFmtId="41" fontId="14" fillId="6" borderId="15" xfId="3" applyFont="1" applyFill="1" applyBorder="1" applyAlignment="1">
      <alignment horizontal="center" vertical="center"/>
    </xf>
    <xf numFmtId="41" fontId="14" fillId="6" borderId="13" xfId="3" applyFont="1" applyFill="1" applyBorder="1">
      <alignment vertical="center"/>
    </xf>
    <xf numFmtId="41" fontId="14" fillId="6" borderId="71" xfId="3" applyFont="1" applyFill="1" applyBorder="1">
      <alignment vertical="center"/>
    </xf>
    <xf numFmtId="41" fontId="14" fillId="6" borderId="72" xfId="3" applyFont="1" applyFill="1" applyBorder="1">
      <alignment vertical="center"/>
    </xf>
    <xf numFmtId="41" fontId="14" fillId="6" borderId="18" xfId="3" applyFont="1" applyFill="1" applyBorder="1">
      <alignment vertical="center"/>
    </xf>
    <xf numFmtId="41" fontId="16" fillId="0" borderId="5" xfId="3" applyFont="1" applyBorder="1">
      <alignment vertical="center"/>
    </xf>
    <xf numFmtId="41" fontId="14" fillId="0" borderId="15" xfId="3" applyFont="1" applyBorder="1">
      <alignment vertical="center"/>
    </xf>
    <xf numFmtId="41" fontId="14" fillId="0" borderId="14" xfId="3" applyFont="1" applyBorder="1">
      <alignment vertical="center"/>
    </xf>
    <xf numFmtId="41" fontId="14" fillId="0" borderId="6" xfId="3" applyFont="1" applyBorder="1">
      <alignment vertical="center"/>
    </xf>
    <xf numFmtId="41" fontId="14" fillId="0" borderId="15" xfId="3" applyFont="1" applyBorder="1" applyAlignment="1">
      <alignment horizontal="center" vertical="center"/>
    </xf>
    <xf numFmtId="41" fontId="14" fillId="0" borderId="5" xfId="3" applyFont="1" applyBorder="1">
      <alignment vertical="center"/>
    </xf>
    <xf numFmtId="41" fontId="14" fillId="0" borderId="13" xfId="3" applyFont="1" applyBorder="1">
      <alignment vertical="center"/>
    </xf>
    <xf numFmtId="41" fontId="14" fillId="0" borderId="71" xfId="3" applyFont="1" applyBorder="1">
      <alignment vertical="center"/>
    </xf>
    <xf numFmtId="41" fontId="14" fillId="0" borderId="72" xfId="3" applyFont="1" applyBorder="1">
      <alignment vertical="center"/>
    </xf>
    <xf numFmtId="41" fontId="14" fillId="0" borderId="18" xfId="3" applyFont="1" applyBorder="1">
      <alignment vertical="center"/>
    </xf>
    <xf numFmtId="41" fontId="14" fillId="0" borderId="67" xfId="3" applyFont="1" applyBorder="1">
      <alignment vertical="center"/>
    </xf>
    <xf numFmtId="41" fontId="14" fillId="0" borderId="22" xfId="3" applyFont="1" applyBorder="1">
      <alignment vertical="center"/>
    </xf>
    <xf numFmtId="41" fontId="14" fillId="0" borderId="68" xfId="3" applyFont="1" applyBorder="1">
      <alignment vertical="center"/>
    </xf>
    <xf numFmtId="41" fontId="14" fillId="0" borderId="73" xfId="3" applyFont="1" applyBorder="1">
      <alignment vertical="center"/>
    </xf>
    <xf numFmtId="41" fontId="14" fillId="0" borderId="51" xfId="3" applyFont="1" applyBorder="1">
      <alignment vertical="center"/>
    </xf>
    <xf numFmtId="41" fontId="14" fillId="0" borderId="74" xfId="3" applyFont="1" applyBorder="1">
      <alignment vertical="center"/>
    </xf>
    <xf numFmtId="41" fontId="14" fillId="6" borderId="73" xfId="3" applyFont="1" applyFill="1" applyBorder="1">
      <alignment vertical="center"/>
    </xf>
    <xf numFmtId="41" fontId="14" fillId="6" borderId="51" xfId="3" applyFont="1" applyFill="1" applyBorder="1">
      <alignment vertical="center"/>
    </xf>
    <xf numFmtId="41" fontId="14" fillId="6" borderId="74" xfId="3" applyFont="1" applyFill="1" applyBorder="1">
      <alignment vertical="center"/>
    </xf>
    <xf numFmtId="179" fontId="14" fillId="0" borderId="0" xfId="3" applyNumberFormat="1" applyFont="1">
      <alignment vertical="center"/>
    </xf>
    <xf numFmtId="41" fontId="14" fillId="0" borderId="21" xfId="3" applyFont="1" applyBorder="1">
      <alignment vertical="center"/>
    </xf>
    <xf numFmtId="41" fontId="14" fillId="0" borderId="25" xfId="3" applyFont="1" applyBorder="1">
      <alignment vertical="center"/>
    </xf>
    <xf numFmtId="41" fontId="14" fillId="0" borderId="24" xfId="3" applyFont="1" applyBorder="1">
      <alignment vertical="center"/>
    </xf>
    <xf numFmtId="41" fontId="14" fillId="0" borderId="25" xfId="3" applyFont="1" applyBorder="1" applyAlignment="1">
      <alignment horizontal="center" vertical="center"/>
    </xf>
    <xf numFmtId="41" fontId="14" fillId="0" borderId="23" xfId="3" applyFont="1" applyBorder="1">
      <alignment vertical="center"/>
    </xf>
    <xf numFmtId="41" fontId="14" fillId="0" borderId="35" xfId="3" applyFont="1" applyBorder="1">
      <alignment vertical="center"/>
    </xf>
    <xf numFmtId="41" fontId="14" fillId="0" borderId="3" xfId="3" applyFont="1" applyBorder="1">
      <alignment vertical="center"/>
    </xf>
    <xf numFmtId="41" fontId="14" fillId="0" borderId="32" xfId="3" applyFont="1" applyBorder="1">
      <alignment vertical="center"/>
    </xf>
    <xf numFmtId="41" fontId="14" fillId="0" borderId="31" xfId="3" applyFont="1" applyBorder="1">
      <alignment vertical="center"/>
    </xf>
    <xf numFmtId="41" fontId="14" fillId="0" borderId="4" xfId="3" applyFont="1" applyBorder="1">
      <alignment vertical="center"/>
    </xf>
    <xf numFmtId="41" fontId="14" fillId="0" borderId="32" xfId="3" applyFont="1" applyBorder="1" applyAlignment="1">
      <alignment horizontal="center" vertical="center"/>
    </xf>
    <xf numFmtId="41" fontId="14" fillId="0" borderId="26" xfId="3" applyFont="1" applyBorder="1">
      <alignment vertical="center"/>
    </xf>
    <xf numFmtId="41" fontId="14" fillId="0" borderId="75" xfId="3" applyFont="1" applyBorder="1">
      <alignment vertical="center"/>
    </xf>
    <xf numFmtId="41" fontId="14" fillId="0" borderId="76" xfId="3" applyFont="1" applyBorder="1">
      <alignment vertical="center"/>
    </xf>
    <xf numFmtId="41" fontId="14" fillId="0" borderId="77" xfId="3" applyFont="1" applyBorder="1">
      <alignment vertical="center"/>
    </xf>
    <xf numFmtId="41" fontId="14" fillId="0" borderId="27" xfId="3" applyFont="1" applyBorder="1">
      <alignment vertical="center"/>
    </xf>
    <xf numFmtId="41" fontId="14" fillId="0" borderId="78" xfId="3" applyFont="1" applyBorder="1" applyAlignment="1">
      <alignment horizontal="center" vertical="center"/>
    </xf>
    <xf numFmtId="41" fontId="14" fillId="0" borderId="9" xfId="3" applyFont="1" applyBorder="1" applyAlignment="1">
      <alignment horizontal="center" vertical="center"/>
    </xf>
    <xf numFmtId="41" fontId="14" fillId="0" borderId="79" xfId="3" applyFont="1" applyBorder="1" applyAlignment="1">
      <alignment horizontal="center" vertical="center"/>
    </xf>
    <xf numFmtId="41" fontId="14" fillId="0" borderId="34" xfId="3" applyFont="1" applyBorder="1" applyAlignment="1">
      <alignment horizontal="center" vertical="center"/>
    </xf>
    <xf numFmtId="41" fontId="14" fillId="0" borderId="80" xfId="3" applyFont="1" applyBorder="1" applyAlignment="1">
      <alignment horizontal="center" vertical="center"/>
    </xf>
    <xf numFmtId="41" fontId="14" fillId="0" borderId="20" xfId="3" applyFont="1" applyBorder="1">
      <alignment vertical="center"/>
    </xf>
    <xf numFmtId="41" fontId="14" fillId="0" borderId="46" xfId="3" applyFont="1" applyBorder="1" applyAlignment="1">
      <alignment horizontal="center" vertical="center"/>
    </xf>
    <xf numFmtId="41" fontId="14" fillId="0" borderId="15" xfId="3" applyFont="1" applyBorder="1" applyAlignment="1">
      <alignment horizontal="center" vertical="center"/>
    </xf>
    <xf numFmtId="41" fontId="14" fillId="0" borderId="17" xfId="3" applyFont="1" applyBorder="1" applyAlignment="1">
      <alignment horizontal="center" vertical="center"/>
    </xf>
    <xf numFmtId="41" fontId="14" fillId="0" borderId="18" xfId="3" applyFont="1" applyBorder="1" applyAlignment="1">
      <alignment horizontal="center" vertical="center"/>
    </xf>
    <xf numFmtId="41" fontId="14" fillId="0" borderId="16" xfId="3" applyFont="1" applyBorder="1" applyAlignment="1">
      <alignment horizontal="center" vertical="center"/>
    </xf>
    <xf numFmtId="41" fontId="14" fillId="0" borderId="55" xfId="3" applyFont="1" applyBorder="1" applyAlignment="1">
      <alignment horizontal="center" vertical="center"/>
    </xf>
    <xf numFmtId="41" fontId="14" fillId="0" borderId="32" xfId="3" applyFont="1" applyBorder="1" applyAlignment="1">
      <alignment horizontal="center" vertical="center"/>
    </xf>
    <xf numFmtId="41" fontId="14" fillId="0" borderId="57" xfId="3" applyFont="1" applyBorder="1" applyAlignment="1">
      <alignment horizontal="center" vertical="center"/>
    </xf>
    <xf numFmtId="41" fontId="14" fillId="0" borderId="27" xfId="3" applyFont="1" applyBorder="1" applyAlignment="1">
      <alignment horizontal="center" vertical="center"/>
    </xf>
    <xf numFmtId="41" fontId="14" fillId="0" borderId="30" xfId="3" applyFont="1" applyBorder="1" applyAlignment="1">
      <alignment horizontal="center" vertical="center"/>
    </xf>
    <xf numFmtId="41" fontId="14" fillId="0" borderId="0" xfId="3" applyFont="1" applyBorder="1">
      <alignment vertical="center"/>
    </xf>
    <xf numFmtId="0" fontId="6" fillId="0" borderId="81" xfId="1" applyNumberFormat="1" applyFont="1" applyFill="1" applyBorder="1" applyAlignment="1">
      <alignment horizontal="center" vertical="center"/>
    </xf>
    <xf numFmtId="0" fontId="6" fillId="0" borderId="82" xfId="1" applyNumberFormat="1" applyFont="1" applyFill="1" applyBorder="1" applyAlignment="1">
      <alignment horizontal="center" vertical="center"/>
    </xf>
    <xf numFmtId="178" fontId="6" fillId="0" borderId="82" xfId="1" applyNumberFormat="1" applyFont="1" applyFill="1" applyBorder="1" applyAlignment="1">
      <alignment horizontal="center" vertical="center"/>
    </xf>
    <xf numFmtId="177" fontId="5" fillId="0" borderId="82" xfId="0" applyNumberFormat="1" applyFont="1" applyFill="1" applyBorder="1">
      <alignment vertical="center"/>
    </xf>
    <xf numFmtId="0" fontId="6" fillId="0" borderId="83" xfId="1" applyNumberFormat="1" applyFont="1" applyFill="1" applyBorder="1" applyAlignment="1">
      <alignment horizontal="center" vertical="center"/>
    </xf>
    <xf numFmtId="0" fontId="6" fillId="0" borderId="84" xfId="1" applyNumberFormat="1" applyFont="1" applyFill="1" applyBorder="1" applyAlignment="1">
      <alignment horizontal="center" vertical="center"/>
    </xf>
    <xf numFmtId="178" fontId="6" fillId="0" borderId="84" xfId="1" applyNumberFormat="1" applyFont="1" applyFill="1" applyBorder="1" applyAlignment="1">
      <alignment horizontal="center" vertical="center"/>
    </xf>
    <xf numFmtId="177" fontId="5" fillId="0" borderId="84" xfId="0" applyNumberFormat="1" applyFont="1" applyFill="1" applyBorder="1">
      <alignment vertical="center"/>
    </xf>
    <xf numFmtId="177" fontId="5" fillId="0" borderId="84" xfId="0" applyNumberFormat="1" applyFont="1" applyBorder="1">
      <alignment vertical="center"/>
    </xf>
    <xf numFmtId="0" fontId="5" fillId="0" borderId="85" xfId="0" applyFont="1" applyBorder="1">
      <alignment vertical="center"/>
    </xf>
    <xf numFmtId="41" fontId="6" fillId="2" borderId="83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horizontal="center" vertical="center" shrinkToFit="1"/>
    </xf>
    <xf numFmtId="178" fontId="6" fillId="2" borderId="84" xfId="1" applyNumberFormat="1" applyFont="1" applyFill="1" applyBorder="1" applyAlignment="1">
      <alignment vertical="center" shrinkToFit="1"/>
    </xf>
    <xf numFmtId="178" fontId="5" fillId="0" borderId="84" xfId="0" applyNumberFormat="1" applyFont="1" applyBorder="1">
      <alignment vertical="center"/>
    </xf>
    <xf numFmtId="41" fontId="6" fillId="0" borderId="83" xfId="1" applyFont="1" applyFill="1" applyBorder="1" applyAlignment="1">
      <alignment vertical="center" shrinkToFit="1"/>
    </xf>
    <xf numFmtId="41" fontId="6" fillId="0" borderId="84" xfId="1" applyFont="1" applyFill="1" applyBorder="1" applyAlignment="1">
      <alignment horizontal="center" vertical="center" shrinkToFit="1"/>
    </xf>
    <xf numFmtId="178" fontId="6" fillId="0" borderId="84" xfId="1" applyNumberFormat="1" applyFont="1" applyFill="1" applyBorder="1" applyAlignment="1">
      <alignment vertical="center" shrinkToFit="1"/>
    </xf>
    <xf numFmtId="0" fontId="5" fillId="0" borderId="83" xfId="0" applyFont="1" applyBorder="1">
      <alignment vertical="center"/>
    </xf>
    <xf numFmtId="0" fontId="5" fillId="0" borderId="84" xfId="0" applyFont="1" applyBorder="1">
      <alignment vertical="center"/>
    </xf>
    <xf numFmtId="0" fontId="5" fillId="0" borderId="86" xfId="0" applyFont="1" applyBorder="1">
      <alignment vertical="center"/>
    </xf>
    <xf numFmtId="0" fontId="5" fillId="0" borderId="87" xfId="0" applyFont="1" applyBorder="1">
      <alignment vertical="center"/>
    </xf>
    <xf numFmtId="178" fontId="5" fillId="0" borderId="87" xfId="0" applyNumberFormat="1" applyFont="1" applyBorder="1">
      <alignment vertical="center"/>
    </xf>
    <xf numFmtId="177" fontId="5" fillId="0" borderId="87" xfId="0" applyNumberFormat="1" applyFont="1" applyBorder="1">
      <alignment vertical="center"/>
    </xf>
    <xf numFmtId="0" fontId="5" fillId="0" borderId="88" xfId="0" applyFont="1" applyBorder="1">
      <alignment vertical="center"/>
    </xf>
    <xf numFmtId="0" fontId="5" fillId="0" borderId="89" xfId="0" applyFont="1" applyBorder="1">
      <alignment vertical="center"/>
    </xf>
    <xf numFmtId="0" fontId="5" fillId="0" borderId="90" xfId="0" applyFont="1" applyBorder="1">
      <alignment vertical="center"/>
    </xf>
    <xf numFmtId="178" fontId="5" fillId="0" borderId="90" xfId="0" applyNumberFormat="1" applyFont="1" applyBorder="1">
      <alignment vertical="center"/>
    </xf>
    <xf numFmtId="177" fontId="5" fillId="0" borderId="90" xfId="0" applyNumberFormat="1" applyFont="1" applyBorder="1">
      <alignment vertical="center"/>
    </xf>
    <xf numFmtId="0" fontId="5" fillId="0" borderId="91" xfId="0" applyFont="1" applyBorder="1">
      <alignment vertical="center"/>
    </xf>
    <xf numFmtId="41" fontId="6" fillId="0" borderId="86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horizontal="center" vertical="center" shrinkToFit="1"/>
    </xf>
    <xf numFmtId="178" fontId="6" fillId="0" borderId="87" xfId="1" applyNumberFormat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84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0" fontId="5" fillId="0" borderId="92" xfId="0" applyFont="1" applyBorder="1">
      <alignment vertical="center"/>
    </xf>
    <xf numFmtId="0" fontId="5" fillId="0" borderId="93" xfId="0" applyFont="1" applyBorder="1">
      <alignment vertical="center"/>
    </xf>
    <xf numFmtId="178" fontId="5" fillId="0" borderId="93" xfId="0" applyNumberFormat="1" applyFont="1" applyBorder="1">
      <alignment vertical="center"/>
    </xf>
    <xf numFmtId="177" fontId="5" fillId="0" borderId="93" xfId="0" applyNumberFormat="1" applyFont="1" applyBorder="1">
      <alignment vertical="center"/>
    </xf>
    <xf numFmtId="0" fontId="5" fillId="0" borderId="94" xfId="0" applyFont="1" applyBorder="1">
      <alignment vertical="center"/>
    </xf>
    <xf numFmtId="177" fontId="5" fillId="0" borderId="82" xfId="0" applyNumberFormat="1" applyFont="1" applyBorder="1" applyAlignment="1">
      <alignment horizontal="centerContinuous" vertical="center"/>
    </xf>
    <xf numFmtId="177" fontId="5" fillId="0" borderId="82" xfId="0" applyNumberFormat="1" applyFont="1" applyFill="1" applyBorder="1" applyAlignment="1">
      <alignment horizontal="centerContinuous" vertical="center"/>
    </xf>
    <xf numFmtId="177" fontId="5" fillId="0" borderId="84" xfId="0" applyNumberFormat="1" applyFont="1" applyFill="1" applyBorder="1" applyAlignment="1">
      <alignment horizontal="centerContinuous" vertical="center"/>
    </xf>
    <xf numFmtId="177" fontId="5" fillId="0" borderId="84" xfId="0" applyNumberFormat="1" applyFont="1" applyFill="1" applyBorder="1" applyAlignment="1">
      <alignment horizontal="center" vertical="center"/>
    </xf>
    <xf numFmtId="177" fontId="5" fillId="0" borderId="95" xfId="0" applyNumberFormat="1" applyFont="1" applyBorder="1" applyAlignment="1">
      <alignment horizontal="center" vertical="center"/>
    </xf>
    <xf numFmtId="177" fontId="5" fillId="0" borderId="90" xfId="0" applyNumberFormat="1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177" fontId="5" fillId="0" borderId="98" xfId="0" applyNumberFormat="1" applyFont="1" applyFill="1" applyBorder="1" applyAlignment="1">
      <alignment horizontal="center" vertical="center"/>
    </xf>
    <xf numFmtId="177" fontId="5" fillId="0" borderId="99" xfId="0" applyNumberFormat="1" applyFont="1" applyFill="1" applyBorder="1" applyAlignment="1">
      <alignment horizontal="center" vertical="center"/>
    </xf>
    <xf numFmtId="177" fontId="5" fillId="0" borderId="100" xfId="0" applyNumberFormat="1" applyFont="1" applyFill="1" applyBorder="1" applyAlignment="1">
      <alignment horizontal="center" vertical="center"/>
    </xf>
    <xf numFmtId="177" fontId="5" fillId="0" borderId="101" xfId="0" applyNumberFormat="1" applyFont="1" applyFill="1" applyBorder="1" applyAlignment="1">
      <alignment horizontal="center" vertical="center"/>
    </xf>
    <xf numFmtId="177" fontId="5" fillId="0" borderId="102" xfId="0" applyNumberFormat="1" applyFont="1" applyBorder="1" applyAlignment="1">
      <alignment horizontal="center" vertical="center"/>
    </xf>
    <xf numFmtId="177" fontId="5" fillId="0" borderId="103" xfId="0" applyNumberFormat="1" applyFont="1" applyBorder="1">
      <alignment vertical="center"/>
    </xf>
    <xf numFmtId="177" fontId="5" fillId="0" borderId="104" xfId="0" applyNumberFormat="1" applyFont="1" applyBorder="1">
      <alignment vertical="center"/>
    </xf>
    <xf numFmtId="177" fontId="5" fillId="0" borderId="100" xfId="0" applyNumberFormat="1" applyFont="1" applyBorder="1">
      <alignment vertical="center"/>
    </xf>
    <xf numFmtId="177" fontId="5" fillId="0" borderId="105" xfId="0" applyNumberFormat="1" applyFont="1" applyBorder="1">
      <alignment vertical="center"/>
    </xf>
    <xf numFmtId="177" fontId="5" fillId="0" borderId="106" xfId="0" applyNumberFormat="1" applyFont="1" applyBorder="1" applyAlignment="1">
      <alignment horizontal="centerContinuous" vertical="center"/>
    </xf>
  </cellXfs>
  <cellStyles count="4">
    <cellStyle name="쉼표 [0]" xfId="1" builtinId="6"/>
    <cellStyle name="쉼표 [0] 2" xfId="3" xr:uid="{A1C17C9E-EBE2-46A0-995A-2EAD659FE454}"/>
    <cellStyle name="표준" xfId="0" builtinId="0"/>
    <cellStyle name="표준 2" xfId="2" xr:uid="{336A7AD1-3B53-41C6-94E5-8B06B9B48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44A9E-994C-4D25-A363-CEAB5143065B}">
  <dimension ref="A1:Y117"/>
  <sheetViews>
    <sheetView tabSelected="1" zoomScale="85" zoomScaleNormal="85" workbookViewId="0">
      <pane xSplit="10" ySplit="7" topLeftCell="K11" activePane="bottomRight" state="frozen"/>
      <selection pane="topRight" activeCell="K1" sqref="K1"/>
      <selection pane="bottomLeft" activeCell="A8" sqref="A8"/>
      <selection pane="bottomRight" activeCell="N13" sqref="N13"/>
    </sheetView>
  </sheetViews>
  <sheetFormatPr defaultRowHeight="13.5" x14ac:dyDescent="0.25"/>
  <cols>
    <col min="1" max="1" width="44" style="1" bestFit="1" customWidth="1"/>
    <col min="2" max="2" width="40.28515625" style="1" bestFit="1" customWidth="1"/>
    <col min="3" max="3" width="9.140625" style="1"/>
    <col min="4" max="4" width="9.140625" style="3"/>
    <col min="5" max="5" width="9.42578125" style="2" bestFit="1" customWidth="1"/>
    <col min="6" max="6" width="12.5703125" style="2" bestFit="1" customWidth="1"/>
    <col min="7" max="7" width="9.42578125" style="2" bestFit="1" customWidth="1"/>
    <col min="8" max="8" width="11.42578125" style="2" bestFit="1" customWidth="1"/>
    <col min="9" max="9" width="3.28515625" style="2" customWidth="1"/>
    <col min="10" max="10" width="9.28515625" style="3" bestFit="1" customWidth="1"/>
    <col min="11" max="11" width="13.5703125" style="2" bestFit="1" customWidth="1"/>
    <col min="12" max="12" width="12.7109375" style="2" bestFit="1" customWidth="1"/>
    <col min="13" max="13" width="9.140625" style="2"/>
    <col min="14" max="14" width="10.28515625" style="2" bestFit="1" customWidth="1"/>
    <col min="15" max="15" width="11.42578125" style="2" bestFit="1" customWidth="1"/>
    <col min="16" max="19" width="11.42578125" style="2" customWidth="1"/>
    <col min="20" max="20" width="12.28515625" style="2" bestFit="1" customWidth="1"/>
    <col min="21" max="21" width="12.42578125" style="2" bestFit="1" customWidth="1"/>
    <col min="22" max="24" width="11.42578125" style="2" customWidth="1"/>
    <col min="25" max="16384" width="9.140625" style="1"/>
  </cols>
  <sheetData>
    <row r="1" spans="1:25" x14ac:dyDescent="0.25">
      <c r="J1" s="3" t="s">
        <v>43</v>
      </c>
    </row>
    <row r="2" spans="1:25" x14ac:dyDescent="0.25">
      <c r="A2" s="304" t="s">
        <v>0</v>
      </c>
      <c r="B2" s="305" t="s">
        <v>1</v>
      </c>
      <c r="C2" s="305" t="s">
        <v>2</v>
      </c>
      <c r="D2" s="306" t="s">
        <v>3</v>
      </c>
      <c r="E2" s="344" t="s">
        <v>42</v>
      </c>
      <c r="F2" s="345"/>
      <c r="G2" s="345"/>
      <c r="H2" s="345"/>
      <c r="I2" s="307"/>
      <c r="J2" s="306" t="s">
        <v>3</v>
      </c>
      <c r="K2" s="353" t="s">
        <v>40</v>
      </c>
      <c r="L2" s="354"/>
      <c r="M2" s="345" t="s">
        <v>92</v>
      </c>
      <c r="N2" s="345"/>
      <c r="O2" s="345"/>
      <c r="P2" s="353" t="s">
        <v>275</v>
      </c>
      <c r="Q2" s="354"/>
      <c r="R2" s="353" t="s">
        <v>276</v>
      </c>
      <c r="S2" s="354"/>
      <c r="T2" s="344" t="s">
        <v>274</v>
      </c>
      <c r="U2" s="344"/>
      <c r="V2" s="362" t="s">
        <v>278</v>
      </c>
      <c r="W2" s="362"/>
      <c r="X2" s="344"/>
      <c r="Y2" s="350" t="s">
        <v>277</v>
      </c>
    </row>
    <row r="3" spans="1:25" x14ac:dyDescent="0.25">
      <c r="A3" s="308"/>
      <c r="B3" s="309"/>
      <c r="C3" s="309"/>
      <c r="D3" s="310"/>
      <c r="E3" s="346" t="s">
        <v>38</v>
      </c>
      <c r="F3" s="346"/>
      <c r="G3" s="346" t="s">
        <v>41</v>
      </c>
      <c r="H3" s="346"/>
      <c r="I3" s="311"/>
      <c r="J3" s="310"/>
      <c r="K3" s="355"/>
      <c r="L3" s="356"/>
      <c r="M3" s="346" t="s">
        <v>272</v>
      </c>
      <c r="N3" s="346"/>
      <c r="O3" s="346"/>
      <c r="P3" s="355"/>
      <c r="Q3" s="356"/>
      <c r="R3" s="355"/>
      <c r="S3" s="356"/>
      <c r="T3" s="348" t="s">
        <v>38</v>
      </c>
      <c r="U3" s="348" t="s">
        <v>41</v>
      </c>
      <c r="V3" s="357"/>
      <c r="W3" s="357"/>
      <c r="X3" s="357"/>
      <c r="Y3" s="351"/>
    </row>
    <row r="4" spans="1:25" x14ac:dyDescent="0.25">
      <c r="A4" s="308"/>
      <c r="B4" s="309"/>
      <c r="C4" s="309"/>
      <c r="D4" s="310"/>
      <c r="E4" s="347" t="s">
        <v>39</v>
      </c>
      <c r="F4" s="347" t="s">
        <v>40</v>
      </c>
      <c r="G4" s="347" t="s">
        <v>39</v>
      </c>
      <c r="H4" s="347" t="s">
        <v>40</v>
      </c>
      <c r="I4" s="311"/>
      <c r="J4" s="310"/>
      <c r="K4" s="347" t="s">
        <v>38</v>
      </c>
      <c r="L4" s="347" t="s">
        <v>41</v>
      </c>
      <c r="M4" s="347" t="s">
        <v>273</v>
      </c>
      <c r="N4" s="347" t="s">
        <v>39</v>
      </c>
      <c r="O4" s="347" t="s">
        <v>40</v>
      </c>
      <c r="P4" s="347" t="s">
        <v>39</v>
      </c>
      <c r="Q4" s="347" t="s">
        <v>40</v>
      </c>
      <c r="R4" s="347" t="s">
        <v>39</v>
      </c>
      <c r="S4" s="347" t="s">
        <v>40</v>
      </c>
      <c r="T4" s="349"/>
      <c r="U4" s="349"/>
      <c r="V4" s="347" t="s">
        <v>273</v>
      </c>
      <c r="W4" s="347" t="s">
        <v>39</v>
      </c>
      <c r="X4" s="347" t="s">
        <v>40</v>
      </c>
      <c r="Y4" s="352"/>
    </row>
    <row r="5" spans="1:25" x14ac:dyDescent="0.25">
      <c r="A5" s="314" t="s">
        <v>4</v>
      </c>
      <c r="B5" s="336" t="s">
        <v>5</v>
      </c>
      <c r="C5" s="315" t="s">
        <v>5</v>
      </c>
      <c r="D5" s="316">
        <v>0</v>
      </c>
      <c r="E5" s="312"/>
      <c r="F5" s="312">
        <f>+SUBTOTAL(9,F6:F113)</f>
        <v>434237513</v>
      </c>
      <c r="G5" s="312"/>
      <c r="H5" s="312">
        <f>+SUBTOTAL(9,H6:H113)</f>
        <v>398139956</v>
      </c>
      <c r="I5" s="312"/>
      <c r="J5" s="317"/>
      <c r="K5" s="312">
        <f>+SUBTOTAL(9,K6:K113)</f>
        <v>326556614</v>
      </c>
      <c r="L5" s="312">
        <f>+SUBTOTAL(9,L6:L113)</f>
        <v>303978758</v>
      </c>
      <c r="M5" s="312"/>
      <c r="N5" s="312"/>
      <c r="O5" s="312"/>
      <c r="P5" s="312"/>
      <c r="Q5" s="312"/>
      <c r="R5" s="312"/>
      <c r="S5" s="312"/>
      <c r="T5" s="312"/>
      <c r="U5" s="312"/>
      <c r="V5" s="358"/>
      <c r="W5" s="358"/>
      <c r="X5" s="358"/>
      <c r="Y5" s="313"/>
    </row>
    <row r="6" spans="1:25" x14ac:dyDescent="0.25">
      <c r="A6" s="318" t="s">
        <v>6</v>
      </c>
      <c r="B6" s="337" t="s">
        <v>5</v>
      </c>
      <c r="C6" s="319" t="s">
        <v>5</v>
      </c>
      <c r="D6" s="320">
        <v>0</v>
      </c>
      <c r="E6" s="312"/>
      <c r="F6" s="312"/>
      <c r="G6" s="312"/>
      <c r="H6" s="312"/>
      <c r="I6" s="312"/>
      <c r="J6" s="317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312"/>
      <c r="V6" s="358"/>
      <c r="W6" s="358"/>
      <c r="X6" s="358">
        <f>+SUM(X7:X114)</f>
        <v>68440238</v>
      </c>
      <c r="Y6" s="313"/>
    </row>
    <row r="7" spans="1:25" x14ac:dyDescent="0.25">
      <c r="A7" s="318" t="s">
        <v>7</v>
      </c>
      <c r="B7" s="337" t="s">
        <v>8</v>
      </c>
      <c r="C7" s="319" t="s">
        <v>5</v>
      </c>
      <c r="D7" s="320">
        <v>0</v>
      </c>
      <c r="E7" s="312"/>
      <c r="F7" s="312">
        <f>+SUBTOTAL(9,F8:F19)</f>
        <v>23474864</v>
      </c>
      <c r="G7" s="312"/>
      <c r="H7" s="312">
        <f>+SUBTOTAL(9,H8:H19)</f>
        <v>22356924</v>
      </c>
      <c r="I7" s="312"/>
      <c r="J7" s="317"/>
      <c r="K7" s="312">
        <f t="shared" ref="K7:L7" si="0">+SUBTOTAL(9,K8:K19)</f>
        <v>18807514</v>
      </c>
      <c r="L7" s="312">
        <f t="shared" si="0"/>
        <v>17911855</v>
      </c>
      <c r="M7" s="312">
        <v>47</v>
      </c>
      <c r="N7" s="312">
        <f>TRUNC(O7/M7)</f>
        <v>809000</v>
      </c>
      <c r="O7" s="312">
        <v>38023000</v>
      </c>
      <c r="P7" s="312">
        <v>200000</v>
      </c>
      <c r="Q7" s="312">
        <f>+M7*P7</f>
        <v>9400000</v>
      </c>
      <c r="R7" s="312">
        <f>+N7+P7</f>
        <v>1009000</v>
      </c>
      <c r="S7" s="312">
        <f>+O7+Q7</f>
        <v>47423000</v>
      </c>
      <c r="T7" s="312">
        <f>+K7-S7</f>
        <v>-28615486</v>
      </c>
      <c r="U7" s="312">
        <f>+L7-S7</f>
        <v>-29511145</v>
      </c>
      <c r="V7" s="358"/>
      <c r="W7" s="358"/>
      <c r="X7" s="358"/>
      <c r="Y7" s="313"/>
    </row>
    <row r="8" spans="1:25" x14ac:dyDescent="0.25">
      <c r="A8" s="318" t="s">
        <v>9</v>
      </c>
      <c r="B8" s="337" t="s">
        <v>10</v>
      </c>
      <c r="C8" s="319" t="s">
        <v>11</v>
      </c>
      <c r="D8" s="320">
        <v>3.48</v>
      </c>
      <c r="E8" s="312">
        <v>262500</v>
      </c>
      <c r="F8" s="312">
        <f>+TRUNC(D8*E8)</f>
        <v>913500</v>
      </c>
      <c r="G8" s="312">
        <v>250000</v>
      </c>
      <c r="H8" s="312">
        <f>+TRUNC(D8*G8)</f>
        <v>870000</v>
      </c>
      <c r="I8" s="312"/>
      <c r="J8" s="317">
        <v>2.6799999999999997</v>
      </c>
      <c r="K8" s="312">
        <f>+TRUNC(E8*J8)</f>
        <v>703500</v>
      </c>
      <c r="L8" s="312">
        <f>+TRUNC(G8*J8)</f>
        <v>670000</v>
      </c>
      <c r="M8" s="312"/>
      <c r="N8" s="312"/>
      <c r="O8" s="312"/>
      <c r="P8" s="312"/>
      <c r="Q8" s="312"/>
      <c r="R8" s="312"/>
      <c r="S8" s="312"/>
      <c r="T8" s="312"/>
      <c r="U8" s="312"/>
      <c r="V8" s="358"/>
      <c r="W8" s="358"/>
      <c r="X8" s="358"/>
      <c r="Y8" s="313"/>
    </row>
    <row r="9" spans="1:25" x14ac:dyDescent="0.25">
      <c r="A9" s="318" t="s">
        <v>12</v>
      </c>
      <c r="B9" s="337" t="s">
        <v>13</v>
      </c>
      <c r="C9" s="319" t="s">
        <v>11</v>
      </c>
      <c r="D9" s="320">
        <v>10</v>
      </c>
      <c r="E9" s="312">
        <v>28400</v>
      </c>
      <c r="F9" s="312">
        <f t="shared" ref="F9:F19" si="1">+TRUNC(D9*E9)</f>
        <v>284000</v>
      </c>
      <c r="G9" s="312">
        <v>27048</v>
      </c>
      <c r="H9" s="312">
        <f t="shared" ref="H9:H19" si="2">+TRUNC(D9*G9)</f>
        <v>270480</v>
      </c>
      <c r="I9" s="312"/>
      <c r="J9" s="317">
        <v>8</v>
      </c>
      <c r="K9" s="312">
        <f t="shared" ref="K9:K19" si="3">+TRUNC(E9*J9)</f>
        <v>227200</v>
      </c>
      <c r="L9" s="312">
        <f t="shared" ref="L9:L19" si="4">+TRUNC(G9*J9)</f>
        <v>216384</v>
      </c>
      <c r="M9" s="312"/>
      <c r="N9" s="312"/>
      <c r="O9" s="312"/>
      <c r="P9" s="312"/>
      <c r="Q9" s="312"/>
      <c r="R9" s="312"/>
      <c r="S9" s="312"/>
      <c r="T9" s="312"/>
      <c r="U9" s="312"/>
      <c r="V9" s="358">
        <f>+J9</f>
        <v>8</v>
      </c>
      <c r="W9" s="358">
        <v>95120</v>
      </c>
      <c r="X9" s="358">
        <f>+TRUNC(V9*W9)</f>
        <v>760960</v>
      </c>
      <c r="Y9" s="313" t="s">
        <v>279</v>
      </c>
    </row>
    <row r="10" spans="1:25" x14ac:dyDescent="0.25">
      <c r="A10" s="318" t="s">
        <v>14</v>
      </c>
      <c r="B10" s="337" t="s">
        <v>15</v>
      </c>
      <c r="C10" s="319" t="s">
        <v>11</v>
      </c>
      <c r="D10" s="320">
        <v>67</v>
      </c>
      <c r="E10" s="312">
        <v>28400</v>
      </c>
      <c r="F10" s="312">
        <f t="shared" si="1"/>
        <v>1902800</v>
      </c>
      <c r="G10" s="312">
        <v>27048</v>
      </c>
      <c r="H10" s="312">
        <f t="shared" si="2"/>
        <v>1812216</v>
      </c>
      <c r="I10" s="312"/>
      <c r="J10" s="317">
        <v>53</v>
      </c>
      <c r="K10" s="312">
        <f t="shared" si="3"/>
        <v>1505200</v>
      </c>
      <c r="L10" s="312">
        <f t="shared" si="4"/>
        <v>1433544</v>
      </c>
      <c r="M10" s="312"/>
      <c r="N10" s="312"/>
      <c r="O10" s="312"/>
      <c r="P10" s="312"/>
      <c r="Q10" s="312"/>
      <c r="R10" s="312"/>
      <c r="S10" s="312"/>
      <c r="T10" s="312"/>
      <c r="U10" s="312"/>
      <c r="V10" s="358">
        <f>+J10</f>
        <v>53</v>
      </c>
      <c r="W10" s="358">
        <v>95120</v>
      </c>
      <c r="X10" s="358">
        <f>+TRUNC(V10*W10)</f>
        <v>5041360</v>
      </c>
      <c r="Y10" s="313" t="s">
        <v>279</v>
      </c>
    </row>
    <row r="11" spans="1:25" x14ac:dyDescent="0.25">
      <c r="A11" s="318" t="s">
        <v>16</v>
      </c>
      <c r="B11" s="337" t="s">
        <v>17</v>
      </c>
      <c r="C11" s="319" t="s">
        <v>18</v>
      </c>
      <c r="D11" s="320">
        <v>47</v>
      </c>
      <c r="E11" s="312">
        <v>94500</v>
      </c>
      <c r="F11" s="312">
        <f t="shared" si="1"/>
        <v>4441500</v>
      </c>
      <c r="G11" s="312">
        <v>90000</v>
      </c>
      <c r="H11" s="312">
        <f t="shared" si="2"/>
        <v>4230000</v>
      </c>
      <c r="I11" s="312"/>
      <c r="J11" s="317">
        <v>37</v>
      </c>
      <c r="K11" s="312">
        <f t="shared" si="3"/>
        <v>3496500</v>
      </c>
      <c r="L11" s="312">
        <f t="shared" si="4"/>
        <v>3330000</v>
      </c>
      <c r="M11" s="312"/>
      <c r="N11" s="312"/>
      <c r="O11" s="312"/>
      <c r="P11" s="312"/>
      <c r="Q11" s="312"/>
      <c r="R11" s="312"/>
      <c r="S11" s="312"/>
      <c r="T11" s="312"/>
      <c r="U11" s="312"/>
      <c r="V11" s="358"/>
      <c r="W11" s="358"/>
      <c r="X11" s="358"/>
      <c r="Y11" s="313"/>
    </row>
    <row r="12" spans="1:25" x14ac:dyDescent="0.25">
      <c r="A12" s="318" t="s">
        <v>19</v>
      </c>
      <c r="B12" s="337" t="s">
        <v>20</v>
      </c>
      <c r="C12" s="319" t="s">
        <v>18</v>
      </c>
      <c r="D12" s="320">
        <v>58</v>
      </c>
      <c r="E12" s="312">
        <v>142400</v>
      </c>
      <c r="F12" s="312">
        <f t="shared" si="1"/>
        <v>8259200</v>
      </c>
      <c r="G12" s="312">
        <v>135619</v>
      </c>
      <c r="H12" s="312">
        <f t="shared" si="2"/>
        <v>7865902</v>
      </c>
      <c r="I12" s="312"/>
      <c r="J12" s="317">
        <v>47</v>
      </c>
      <c r="K12" s="312">
        <f t="shared" si="3"/>
        <v>6692800</v>
      </c>
      <c r="L12" s="312">
        <f t="shared" si="4"/>
        <v>6374093</v>
      </c>
      <c r="M12" s="312"/>
      <c r="N12" s="312"/>
      <c r="O12" s="312"/>
      <c r="P12" s="312"/>
      <c r="Q12" s="312"/>
      <c r="R12" s="312"/>
      <c r="S12" s="312"/>
      <c r="T12" s="312"/>
      <c r="U12" s="312"/>
      <c r="V12" s="358"/>
      <c r="W12" s="358"/>
      <c r="X12" s="358"/>
      <c r="Y12" s="313"/>
    </row>
    <row r="13" spans="1:25" x14ac:dyDescent="0.25">
      <c r="A13" s="318" t="s">
        <v>21</v>
      </c>
      <c r="B13" s="337" t="s">
        <v>22</v>
      </c>
      <c r="C13" s="319" t="s">
        <v>23</v>
      </c>
      <c r="D13" s="320">
        <v>24</v>
      </c>
      <c r="E13" s="312">
        <v>68300</v>
      </c>
      <c r="F13" s="312">
        <f t="shared" si="1"/>
        <v>1639200</v>
      </c>
      <c r="G13" s="312">
        <v>65048</v>
      </c>
      <c r="H13" s="312">
        <f t="shared" si="2"/>
        <v>1561152</v>
      </c>
      <c r="I13" s="312"/>
      <c r="J13" s="317">
        <v>19</v>
      </c>
      <c r="K13" s="312">
        <f t="shared" si="3"/>
        <v>1297700</v>
      </c>
      <c r="L13" s="312">
        <f t="shared" si="4"/>
        <v>1235912</v>
      </c>
      <c r="M13" s="312"/>
      <c r="N13" s="312"/>
      <c r="O13" s="312"/>
      <c r="P13" s="312"/>
      <c r="Q13" s="312"/>
      <c r="R13" s="312"/>
      <c r="S13" s="312"/>
      <c r="T13" s="312"/>
      <c r="U13" s="312"/>
      <c r="V13" s="358"/>
      <c r="W13" s="358"/>
      <c r="X13" s="358"/>
      <c r="Y13" s="313"/>
    </row>
    <row r="14" spans="1:25" x14ac:dyDescent="0.25">
      <c r="A14" s="318" t="s">
        <v>24</v>
      </c>
      <c r="B14" s="337" t="s">
        <v>25</v>
      </c>
      <c r="C14" s="319" t="s">
        <v>18</v>
      </c>
      <c r="D14" s="320">
        <v>141</v>
      </c>
      <c r="E14" s="312">
        <v>15800</v>
      </c>
      <c r="F14" s="312">
        <f t="shared" si="1"/>
        <v>2227800</v>
      </c>
      <c r="G14" s="312">
        <v>15048</v>
      </c>
      <c r="H14" s="312">
        <f t="shared" si="2"/>
        <v>2121768</v>
      </c>
      <c r="I14" s="312"/>
      <c r="J14" s="317">
        <v>120</v>
      </c>
      <c r="K14" s="312">
        <f t="shared" si="3"/>
        <v>1896000</v>
      </c>
      <c r="L14" s="312">
        <f t="shared" si="4"/>
        <v>1805760</v>
      </c>
      <c r="M14" s="312"/>
      <c r="N14" s="312"/>
      <c r="O14" s="312"/>
      <c r="P14" s="312"/>
      <c r="Q14" s="312"/>
      <c r="R14" s="312"/>
      <c r="S14" s="312"/>
      <c r="T14" s="312"/>
      <c r="U14" s="312"/>
      <c r="V14" s="358"/>
      <c r="W14" s="358"/>
      <c r="X14" s="358"/>
      <c r="Y14" s="313"/>
    </row>
    <row r="15" spans="1:25" x14ac:dyDescent="0.25">
      <c r="A15" s="318" t="s">
        <v>26</v>
      </c>
      <c r="B15" s="337" t="s">
        <v>27</v>
      </c>
      <c r="C15" s="319" t="s">
        <v>23</v>
      </c>
      <c r="D15" s="320">
        <v>393</v>
      </c>
      <c r="E15" s="312">
        <v>200</v>
      </c>
      <c r="F15" s="312">
        <f t="shared" si="1"/>
        <v>78600</v>
      </c>
      <c r="G15" s="312">
        <v>190</v>
      </c>
      <c r="H15" s="312">
        <f t="shared" si="2"/>
        <v>74670</v>
      </c>
      <c r="I15" s="312"/>
      <c r="J15" s="317">
        <v>303</v>
      </c>
      <c r="K15" s="312">
        <f t="shared" si="3"/>
        <v>60600</v>
      </c>
      <c r="L15" s="312">
        <f t="shared" si="4"/>
        <v>57570</v>
      </c>
      <c r="M15" s="312"/>
      <c r="N15" s="312"/>
      <c r="O15" s="312"/>
      <c r="P15" s="312"/>
      <c r="Q15" s="312"/>
      <c r="R15" s="312"/>
      <c r="S15" s="312"/>
      <c r="T15" s="312"/>
      <c r="U15" s="312"/>
      <c r="V15" s="358"/>
      <c r="W15" s="358"/>
      <c r="X15" s="358"/>
      <c r="Y15" s="313"/>
    </row>
    <row r="16" spans="1:25" x14ac:dyDescent="0.25">
      <c r="A16" s="318" t="s">
        <v>28</v>
      </c>
      <c r="B16" s="337" t="s">
        <v>29</v>
      </c>
      <c r="C16" s="319" t="s">
        <v>30</v>
      </c>
      <c r="D16" s="320">
        <v>22</v>
      </c>
      <c r="E16" s="312">
        <v>13700</v>
      </c>
      <c r="F16" s="312">
        <f t="shared" si="1"/>
        <v>301400</v>
      </c>
      <c r="G16" s="312">
        <v>13048</v>
      </c>
      <c r="H16" s="312">
        <f t="shared" si="2"/>
        <v>287056</v>
      </c>
      <c r="I16" s="312"/>
      <c r="J16" s="317">
        <v>18</v>
      </c>
      <c r="K16" s="312">
        <f t="shared" si="3"/>
        <v>246600</v>
      </c>
      <c r="L16" s="312">
        <f t="shared" si="4"/>
        <v>234864</v>
      </c>
      <c r="M16" s="312"/>
      <c r="N16" s="312"/>
      <c r="O16" s="312"/>
      <c r="P16" s="312"/>
      <c r="Q16" s="312"/>
      <c r="R16" s="312"/>
      <c r="S16" s="312"/>
      <c r="T16" s="312"/>
      <c r="U16" s="312"/>
      <c r="V16" s="358"/>
      <c r="W16" s="358"/>
      <c r="X16" s="358"/>
      <c r="Y16" s="313"/>
    </row>
    <row r="17" spans="1:25" x14ac:dyDescent="0.25">
      <c r="A17" s="318" t="s">
        <v>31</v>
      </c>
      <c r="B17" s="337" t="s">
        <v>32</v>
      </c>
      <c r="C17" s="319" t="s">
        <v>33</v>
      </c>
      <c r="D17" s="320">
        <v>47</v>
      </c>
      <c r="E17" s="312">
        <v>52500</v>
      </c>
      <c r="F17" s="312">
        <f t="shared" si="1"/>
        <v>2467500</v>
      </c>
      <c r="G17" s="312">
        <v>50000</v>
      </c>
      <c r="H17" s="312">
        <f t="shared" si="2"/>
        <v>2350000</v>
      </c>
      <c r="I17" s="312"/>
      <c r="J17" s="317">
        <v>37</v>
      </c>
      <c r="K17" s="312">
        <f t="shared" si="3"/>
        <v>1942500</v>
      </c>
      <c r="L17" s="312">
        <f t="shared" si="4"/>
        <v>1850000</v>
      </c>
      <c r="M17" s="312"/>
      <c r="N17" s="312"/>
      <c r="O17" s="312"/>
      <c r="P17" s="312"/>
      <c r="Q17" s="312"/>
      <c r="R17" s="312"/>
      <c r="S17" s="312"/>
      <c r="T17" s="312"/>
      <c r="U17" s="312"/>
      <c r="V17" s="358"/>
      <c r="W17" s="358"/>
      <c r="X17" s="358"/>
      <c r="Y17" s="313"/>
    </row>
    <row r="18" spans="1:25" x14ac:dyDescent="0.25">
      <c r="A18" s="318" t="s">
        <v>34</v>
      </c>
      <c r="B18" s="337" t="s">
        <v>35</v>
      </c>
      <c r="C18" s="319" t="s">
        <v>36</v>
      </c>
      <c r="D18" s="320">
        <v>1.363</v>
      </c>
      <c r="E18" s="312">
        <v>693000</v>
      </c>
      <c r="F18" s="312">
        <f t="shared" si="1"/>
        <v>944559</v>
      </c>
      <c r="G18" s="312">
        <v>660000</v>
      </c>
      <c r="H18" s="312">
        <f t="shared" si="2"/>
        <v>899580</v>
      </c>
      <c r="I18" s="312"/>
      <c r="J18" s="317">
        <v>1.0497999999999998</v>
      </c>
      <c r="K18" s="312">
        <f t="shared" si="3"/>
        <v>727511</v>
      </c>
      <c r="L18" s="312">
        <f t="shared" si="4"/>
        <v>692868</v>
      </c>
      <c r="M18" s="312"/>
      <c r="N18" s="312"/>
      <c r="O18" s="312"/>
      <c r="P18" s="312"/>
      <c r="Q18" s="312"/>
      <c r="R18" s="312"/>
      <c r="S18" s="312"/>
      <c r="T18" s="312"/>
      <c r="U18" s="312"/>
      <c r="V18" s="358"/>
      <c r="W18" s="358"/>
      <c r="X18" s="358"/>
      <c r="Y18" s="313"/>
    </row>
    <row r="19" spans="1:25" x14ac:dyDescent="0.25">
      <c r="A19" s="333" t="s">
        <v>37</v>
      </c>
      <c r="B19" s="338" t="s">
        <v>5</v>
      </c>
      <c r="C19" s="334" t="s">
        <v>11</v>
      </c>
      <c r="D19" s="335">
        <v>9.4E-2</v>
      </c>
      <c r="E19" s="326">
        <v>157500</v>
      </c>
      <c r="F19" s="326">
        <f t="shared" si="1"/>
        <v>14805</v>
      </c>
      <c r="G19" s="326">
        <v>150000</v>
      </c>
      <c r="H19" s="326">
        <f t="shared" si="2"/>
        <v>14100</v>
      </c>
      <c r="I19" s="326"/>
      <c r="J19" s="325">
        <v>7.2399999999999992E-2</v>
      </c>
      <c r="K19" s="326">
        <f t="shared" si="3"/>
        <v>11403</v>
      </c>
      <c r="L19" s="326">
        <f t="shared" si="4"/>
        <v>10860</v>
      </c>
      <c r="M19" s="326"/>
      <c r="N19" s="326"/>
      <c r="O19" s="326"/>
      <c r="P19" s="326"/>
      <c r="Q19" s="326"/>
      <c r="R19" s="326"/>
      <c r="S19" s="326"/>
      <c r="T19" s="326"/>
      <c r="U19" s="326"/>
      <c r="V19" s="359"/>
      <c r="W19" s="359"/>
      <c r="X19" s="359"/>
      <c r="Y19" s="327"/>
    </row>
    <row r="20" spans="1:25" x14ac:dyDescent="0.25">
      <c r="A20" s="328"/>
      <c r="B20" s="329"/>
      <c r="C20" s="329"/>
      <c r="D20" s="330"/>
      <c r="E20" s="331"/>
      <c r="F20" s="331"/>
      <c r="G20" s="331"/>
      <c r="H20" s="331"/>
      <c r="I20" s="331"/>
      <c r="J20" s="330"/>
      <c r="K20" s="331"/>
      <c r="L20" s="331"/>
      <c r="M20" s="331"/>
      <c r="N20" s="331"/>
      <c r="O20" s="331"/>
      <c r="P20" s="331"/>
      <c r="Q20" s="331"/>
      <c r="R20" s="331"/>
      <c r="S20" s="331"/>
      <c r="T20" s="331"/>
      <c r="U20" s="331"/>
      <c r="V20" s="360"/>
      <c r="W20" s="360"/>
      <c r="X20" s="360"/>
      <c r="Y20" s="332"/>
    </row>
    <row r="21" spans="1:25" x14ac:dyDescent="0.25">
      <c r="A21" s="321" t="s">
        <v>44</v>
      </c>
      <c r="B21" s="322" t="s">
        <v>5</v>
      </c>
      <c r="C21" s="322" t="s">
        <v>5</v>
      </c>
      <c r="D21" s="317">
        <v>0</v>
      </c>
      <c r="E21" s="312"/>
      <c r="F21" s="312"/>
      <c r="G21" s="312"/>
      <c r="H21" s="312"/>
      <c r="I21" s="312"/>
      <c r="J21" s="317"/>
      <c r="K21" s="312"/>
      <c r="L21" s="312"/>
      <c r="M21" s="312"/>
      <c r="N21" s="312"/>
      <c r="O21" s="312"/>
      <c r="P21" s="312"/>
      <c r="Q21" s="312"/>
      <c r="R21" s="312"/>
      <c r="S21" s="312"/>
      <c r="T21" s="312"/>
      <c r="U21" s="312"/>
      <c r="V21" s="358"/>
      <c r="W21" s="358"/>
      <c r="X21" s="358"/>
      <c r="Y21" s="313"/>
    </row>
    <row r="22" spans="1:25" x14ac:dyDescent="0.25">
      <c r="A22" s="321" t="s">
        <v>7</v>
      </c>
      <c r="B22" s="322" t="s">
        <v>45</v>
      </c>
      <c r="C22" s="322" t="s">
        <v>5</v>
      </c>
      <c r="D22" s="317">
        <v>0</v>
      </c>
      <c r="E22" s="312"/>
      <c r="F22" s="312">
        <f t="shared" ref="F22" si="5">+SUBTOTAL(9,F23:F34)</f>
        <v>18080157</v>
      </c>
      <c r="G22" s="312"/>
      <c r="H22" s="312">
        <f t="shared" ref="H22" si="6">+SUBTOTAL(9,H23:H34)</f>
        <v>17219073</v>
      </c>
      <c r="I22" s="312"/>
      <c r="J22" s="317"/>
      <c r="K22" s="312">
        <f t="shared" ref="K22:L22" si="7">+SUBTOTAL(9,K23:K34)</f>
        <v>14001731</v>
      </c>
      <c r="L22" s="312">
        <f t="shared" si="7"/>
        <v>13334895</v>
      </c>
      <c r="M22" s="312">
        <v>29</v>
      </c>
      <c r="N22" s="312">
        <f>TRUNC(O22/M22)</f>
        <v>1152000</v>
      </c>
      <c r="O22" s="312">
        <v>33408000</v>
      </c>
      <c r="P22" s="312">
        <v>200000</v>
      </c>
      <c r="Q22" s="312">
        <f>+M22*P22</f>
        <v>5800000</v>
      </c>
      <c r="R22" s="312">
        <f>+N22+P22</f>
        <v>1352000</v>
      </c>
      <c r="S22" s="312">
        <f>+O22+Q22</f>
        <v>39208000</v>
      </c>
      <c r="T22" s="312">
        <f>+K22-S22</f>
        <v>-25206269</v>
      </c>
      <c r="U22" s="312">
        <f>+L22-S22</f>
        <v>-25873105</v>
      </c>
      <c r="V22" s="358"/>
      <c r="W22" s="358"/>
      <c r="X22" s="358"/>
      <c r="Y22" s="313"/>
    </row>
    <row r="23" spans="1:25" x14ac:dyDescent="0.25">
      <c r="A23" s="321" t="s">
        <v>9</v>
      </c>
      <c r="B23" s="322" t="s">
        <v>10</v>
      </c>
      <c r="C23" s="322" t="s">
        <v>11</v>
      </c>
      <c r="D23" s="317">
        <v>2.78</v>
      </c>
      <c r="E23" s="312">
        <v>262500</v>
      </c>
      <c r="F23" s="312">
        <f t="shared" ref="F23:F34" si="8">+TRUNC(D23*E23)</f>
        <v>729750</v>
      </c>
      <c r="G23" s="312">
        <v>250000</v>
      </c>
      <c r="H23" s="312">
        <f t="shared" ref="H23:H34" si="9">+TRUNC(D23*G23)</f>
        <v>695000</v>
      </c>
      <c r="I23" s="312"/>
      <c r="J23" s="317">
        <v>2.78</v>
      </c>
      <c r="K23" s="312">
        <f t="shared" ref="K23:K34" si="10">+TRUNC(E23*J23)</f>
        <v>729750</v>
      </c>
      <c r="L23" s="312">
        <f t="shared" ref="L23:L34" si="11">+TRUNC(G23*J23)</f>
        <v>695000</v>
      </c>
      <c r="M23" s="312"/>
      <c r="N23" s="312"/>
      <c r="O23" s="312"/>
      <c r="P23" s="312"/>
      <c r="Q23" s="312"/>
      <c r="R23" s="312"/>
      <c r="S23" s="312"/>
      <c r="T23" s="312"/>
      <c r="U23" s="312"/>
      <c r="V23" s="358"/>
      <c r="W23" s="358"/>
      <c r="X23" s="358"/>
      <c r="Y23" s="313"/>
    </row>
    <row r="24" spans="1:25" x14ac:dyDescent="0.25">
      <c r="A24" s="321" t="s">
        <v>12</v>
      </c>
      <c r="B24" s="322" t="s">
        <v>13</v>
      </c>
      <c r="C24" s="322" t="s">
        <v>11</v>
      </c>
      <c r="D24" s="317">
        <v>12</v>
      </c>
      <c r="E24" s="312">
        <v>28400</v>
      </c>
      <c r="F24" s="312">
        <f t="shared" si="8"/>
        <v>340800</v>
      </c>
      <c r="G24" s="312">
        <v>27048</v>
      </c>
      <c r="H24" s="312">
        <f t="shared" si="9"/>
        <v>324576</v>
      </c>
      <c r="I24" s="312"/>
      <c r="J24" s="317">
        <v>8.984</v>
      </c>
      <c r="K24" s="312">
        <f t="shared" si="10"/>
        <v>255145</v>
      </c>
      <c r="L24" s="312">
        <f t="shared" si="11"/>
        <v>242999</v>
      </c>
      <c r="M24" s="312"/>
      <c r="N24" s="312"/>
      <c r="O24" s="312"/>
      <c r="P24" s="312"/>
      <c r="Q24" s="312"/>
      <c r="R24" s="312"/>
      <c r="S24" s="312"/>
      <c r="T24" s="312"/>
      <c r="U24" s="312"/>
      <c r="V24" s="358">
        <f>+J24</f>
        <v>8.984</v>
      </c>
      <c r="W24" s="358">
        <v>95120</v>
      </c>
      <c r="X24" s="358">
        <f t="shared" ref="X24:X25" si="12">+TRUNC(V24*W24)</f>
        <v>854558</v>
      </c>
      <c r="Y24" s="313" t="s">
        <v>279</v>
      </c>
    </row>
    <row r="25" spans="1:25" x14ac:dyDescent="0.25">
      <c r="A25" s="321" t="s">
        <v>14</v>
      </c>
      <c r="B25" s="322" t="s">
        <v>15</v>
      </c>
      <c r="C25" s="322" t="s">
        <v>11</v>
      </c>
      <c r="D25" s="317">
        <v>76</v>
      </c>
      <c r="E25" s="312">
        <v>28400</v>
      </c>
      <c r="F25" s="312">
        <f t="shared" si="8"/>
        <v>2158400</v>
      </c>
      <c r="G25" s="312">
        <v>27048</v>
      </c>
      <c r="H25" s="312">
        <f t="shared" si="9"/>
        <v>2055648</v>
      </c>
      <c r="I25" s="312"/>
      <c r="J25" s="317">
        <v>58</v>
      </c>
      <c r="K25" s="312">
        <f t="shared" si="10"/>
        <v>1647200</v>
      </c>
      <c r="L25" s="312">
        <f t="shared" si="11"/>
        <v>1568784</v>
      </c>
      <c r="M25" s="312"/>
      <c r="N25" s="312"/>
      <c r="O25" s="312"/>
      <c r="P25" s="312"/>
      <c r="Q25" s="312"/>
      <c r="R25" s="312"/>
      <c r="S25" s="312"/>
      <c r="T25" s="312"/>
      <c r="U25" s="312"/>
      <c r="V25" s="358">
        <f>+J25</f>
        <v>58</v>
      </c>
      <c r="W25" s="358">
        <v>95120</v>
      </c>
      <c r="X25" s="358">
        <f t="shared" si="12"/>
        <v>5516960</v>
      </c>
      <c r="Y25" s="313" t="s">
        <v>279</v>
      </c>
    </row>
    <row r="26" spans="1:25" x14ac:dyDescent="0.25">
      <c r="A26" s="321" t="s">
        <v>46</v>
      </c>
      <c r="B26" s="322" t="s">
        <v>47</v>
      </c>
      <c r="C26" s="322" t="s">
        <v>18</v>
      </c>
      <c r="D26" s="317">
        <v>29</v>
      </c>
      <c r="E26" s="312">
        <v>94500</v>
      </c>
      <c r="F26" s="312">
        <f t="shared" si="8"/>
        <v>2740500</v>
      </c>
      <c r="G26" s="312">
        <v>90000</v>
      </c>
      <c r="H26" s="312">
        <f t="shared" si="9"/>
        <v>2610000</v>
      </c>
      <c r="I26" s="312"/>
      <c r="J26" s="317">
        <v>22</v>
      </c>
      <c r="K26" s="312">
        <f t="shared" si="10"/>
        <v>2079000</v>
      </c>
      <c r="L26" s="312">
        <f t="shared" si="11"/>
        <v>1980000</v>
      </c>
      <c r="M26" s="312"/>
      <c r="N26" s="312"/>
      <c r="O26" s="312"/>
      <c r="P26" s="312"/>
      <c r="Q26" s="312"/>
      <c r="R26" s="312"/>
      <c r="S26" s="312"/>
      <c r="T26" s="312"/>
      <c r="U26" s="312"/>
      <c r="V26" s="358"/>
      <c r="W26" s="358"/>
      <c r="X26" s="358"/>
      <c r="Y26" s="313"/>
    </row>
    <row r="27" spans="1:25" x14ac:dyDescent="0.25">
      <c r="A27" s="321" t="s">
        <v>48</v>
      </c>
      <c r="B27" s="322" t="s">
        <v>47</v>
      </c>
      <c r="C27" s="322" t="s">
        <v>49</v>
      </c>
      <c r="D27" s="317">
        <v>39</v>
      </c>
      <c r="E27" s="312">
        <v>142400</v>
      </c>
      <c r="F27" s="312">
        <f t="shared" si="8"/>
        <v>5553600</v>
      </c>
      <c r="G27" s="312">
        <v>135619</v>
      </c>
      <c r="H27" s="312">
        <f t="shared" si="9"/>
        <v>5289141</v>
      </c>
      <c r="I27" s="312"/>
      <c r="J27" s="317">
        <v>30</v>
      </c>
      <c r="K27" s="312">
        <f t="shared" si="10"/>
        <v>4272000</v>
      </c>
      <c r="L27" s="312">
        <f t="shared" si="11"/>
        <v>4068570</v>
      </c>
      <c r="M27" s="312"/>
      <c r="N27" s="312"/>
      <c r="O27" s="312"/>
      <c r="P27" s="312"/>
      <c r="Q27" s="312"/>
      <c r="R27" s="312"/>
      <c r="S27" s="312"/>
      <c r="T27" s="312"/>
      <c r="U27" s="312"/>
      <c r="V27" s="358"/>
      <c r="W27" s="358"/>
      <c r="X27" s="358"/>
      <c r="Y27" s="313"/>
    </row>
    <row r="28" spans="1:25" x14ac:dyDescent="0.25">
      <c r="A28" s="321" t="s">
        <v>21</v>
      </c>
      <c r="B28" s="322" t="s">
        <v>22</v>
      </c>
      <c r="C28" s="322" t="s">
        <v>23</v>
      </c>
      <c r="D28" s="317">
        <v>15</v>
      </c>
      <c r="E28" s="312">
        <v>68300</v>
      </c>
      <c r="F28" s="312">
        <f t="shared" si="8"/>
        <v>1024500</v>
      </c>
      <c r="G28" s="312">
        <v>65048</v>
      </c>
      <c r="H28" s="312">
        <f t="shared" si="9"/>
        <v>975720</v>
      </c>
      <c r="I28" s="312"/>
      <c r="J28" s="317">
        <v>11</v>
      </c>
      <c r="K28" s="312">
        <f t="shared" si="10"/>
        <v>751300</v>
      </c>
      <c r="L28" s="312">
        <f t="shared" si="11"/>
        <v>715528</v>
      </c>
      <c r="M28" s="312"/>
      <c r="N28" s="312"/>
      <c r="O28" s="312"/>
      <c r="P28" s="312"/>
      <c r="Q28" s="312"/>
      <c r="R28" s="312"/>
      <c r="S28" s="312"/>
      <c r="T28" s="312"/>
      <c r="U28" s="312"/>
      <c r="V28" s="358"/>
      <c r="W28" s="358"/>
      <c r="X28" s="358"/>
      <c r="Y28" s="313"/>
    </row>
    <row r="29" spans="1:25" x14ac:dyDescent="0.25">
      <c r="A29" s="321" t="s">
        <v>24</v>
      </c>
      <c r="B29" s="322" t="s">
        <v>25</v>
      </c>
      <c r="C29" s="322" t="s">
        <v>18</v>
      </c>
      <c r="D29" s="317">
        <v>116</v>
      </c>
      <c r="E29" s="312">
        <v>15800</v>
      </c>
      <c r="F29" s="312">
        <f t="shared" si="8"/>
        <v>1832800</v>
      </c>
      <c r="G29" s="312">
        <v>15048</v>
      </c>
      <c r="H29" s="312">
        <f t="shared" si="9"/>
        <v>1745568</v>
      </c>
      <c r="I29" s="312"/>
      <c r="J29" s="317">
        <v>94</v>
      </c>
      <c r="K29" s="312">
        <f t="shared" si="10"/>
        <v>1485200</v>
      </c>
      <c r="L29" s="312">
        <f t="shared" si="11"/>
        <v>1414512</v>
      </c>
      <c r="M29" s="312"/>
      <c r="N29" s="312"/>
      <c r="O29" s="312"/>
      <c r="P29" s="312"/>
      <c r="Q29" s="312"/>
      <c r="R29" s="312"/>
      <c r="S29" s="312"/>
      <c r="T29" s="312"/>
      <c r="U29" s="312"/>
      <c r="V29" s="358"/>
      <c r="W29" s="358"/>
      <c r="X29" s="358"/>
      <c r="Y29" s="313"/>
    </row>
    <row r="30" spans="1:25" x14ac:dyDescent="0.25">
      <c r="A30" s="321" t="s">
        <v>26</v>
      </c>
      <c r="B30" s="322" t="s">
        <v>27</v>
      </c>
      <c r="C30" s="322" t="s">
        <v>23</v>
      </c>
      <c r="D30" s="317">
        <v>464</v>
      </c>
      <c r="E30" s="312">
        <v>200</v>
      </c>
      <c r="F30" s="312">
        <f t="shared" si="8"/>
        <v>92800</v>
      </c>
      <c r="G30" s="312">
        <v>190</v>
      </c>
      <c r="H30" s="312">
        <f t="shared" si="9"/>
        <v>88160</v>
      </c>
      <c r="I30" s="312"/>
      <c r="J30" s="317">
        <v>343</v>
      </c>
      <c r="K30" s="312">
        <f t="shared" si="10"/>
        <v>68600</v>
      </c>
      <c r="L30" s="312">
        <f t="shared" si="11"/>
        <v>65170</v>
      </c>
      <c r="M30" s="312"/>
      <c r="N30" s="312"/>
      <c r="O30" s="312"/>
      <c r="P30" s="312"/>
      <c r="Q30" s="312"/>
      <c r="R30" s="312"/>
      <c r="S30" s="312"/>
      <c r="T30" s="312"/>
      <c r="U30" s="312"/>
      <c r="V30" s="358"/>
      <c r="W30" s="358"/>
      <c r="X30" s="358"/>
      <c r="Y30" s="313"/>
    </row>
    <row r="31" spans="1:25" x14ac:dyDescent="0.25">
      <c r="A31" s="321" t="s">
        <v>28</v>
      </c>
      <c r="B31" s="322" t="s">
        <v>29</v>
      </c>
      <c r="C31" s="322" t="s">
        <v>30</v>
      </c>
      <c r="D31" s="317">
        <v>40</v>
      </c>
      <c r="E31" s="312">
        <v>13700</v>
      </c>
      <c r="F31" s="312">
        <f t="shared" si="8"/>
        <v>548000</v>
      </c>
      <c r="G31" s="312">
        <v>13048</v>
      </c>
      <c r="H31" s="312">
        <f t="shared" si="9"/>
        <v>521920</v>
      </c>
      <c r="I31" s="312"/>
      <c r="J31" s="317">
        <v>31</v>
      </c>
      <c r="K31" s="312">
        <f t="shared" si="10"/>
        <v>424700</v>
      </c>
      <c r="L31" s="312">
        <f t="shared" si="11"/>
        <v>404488</v>
      </c>
      <c r="M31" s="312"/>
      <c r="N31" s="312"/>
      <c r="O31" s="312"/>
      <c r="P31" s="312"/>
      <c r="Q31" s="312"/>
      <c r="R31" s="312"/>
      <c r="S31" s="312"/>
      <c r="T31" s="312"/>
      <c r="U31" s="312"/>
      <c r="V31" s="358"/>
      <c r="W31" s="358"/>
      <c r="X31" s="358"/>
      <c r="Y31" s="313"/>
    </row>
    <row r="32" spans="1:25" x14ac:dyDescent="0.25">
      <c r="A32" s="321" t="s">
        <v>31</v>
      </c>
      <c r="B32" s="322" t="s">
        <v>32</v>
      </c>
      <c r="C32" s="322" t="s">
        <v>33</v>
      </c>
      <c r="D32" s="317">
        <v>29</v>
      </c>
      <c r="E32" s="312">
        <v>52500</v>
      </c>
      <c r="F32" s="312">
        <f t="shared" si="8"/>
        <v>1522500</v>
      </c>
      <c r="G32" s="312">
        <v>50000</v>
      </c>
      <c r="H32" s="312">
        <f t="shared" si="9"/>
        <v>1450000</v>
      </c>
      <c r="I32" s="312"/>
      <c r="J32" s="317">
        <v>22</v>
      </c>
      <c r="K32" s="312">
        <f t="shared" si="10"/>
        <v>1155000</v>
      </c>
      <c r="L32" s="312">
        <f t="shared" si="11"/>
        <v>1100000</v>
      </c>
      <c r="M32" s="312"/>
      <c r="N32" s="312"/>
      <c r="O32" s="312"/>
      <c r="P32" s="312"/>
      <c r="Q32" s="312"/>
      <c r="R32" s="312"/>
      <c r="S32" s="312"/>
      <c r="T32" s="312"/>
      <c r="U32" s="312"/>
      <c r="V32" s="358"/>
      <c r="W32" s="358"/>
      <c r="X32" s="358"/>
      <c r="Y32" s="313"/>
    </row>
    <row r="33" spans="1:25" x14ac:dyDescent="0.25">
      <c r="A33" s="321" t="s">
        <v>34</v>
      </c>
      <c r="B33" s="322" t="s">
        <v>35</v>
      </c>
      <c r="C33" s="322" t="s">
        <v>36</v>
      </c>
      <c r="D33" s="317">
        <v>2.2040000000000002</v>
      </c>
      <c r="E33" s="312">
        <v>693000</v>
      </c>
      <c r="F33" s="312">
        <f t="shared" si="8"/>
        <v>1527372</v>
      </c>
      <c r="G33" s="312">
        <v>660000</v>
      </c>
      <c r="H33" s="312">
        <f t="shared" si="9"/>
        <v>1454640</v>
      </c>
      <c r="I33" s="312"/>
      <c r="J33" s="317">
        <v>1.6264000000000003</v>
      </c>
      <c r="K33" s="312">
        <f t="shared" si="10"/>
        <v>1127095</v>
      </c>
      <c r="L33" s="312">
        <f t="shared" si="11"/>
        <v>1073424</v>
      </c>
      <c r="M33" s="312"/>
      <c r="N33" s="312"/>
      <c r="O33" s="312"/>
      <c r="P33" s="312"/>
      <c r="Q33" s="312"/>
      <c r="R33" s="312"/>
      <c r="S33" s="312"/>
      <c r="T33" s="312"/>
      <c r="U33" s="312"/>
      <c r="V33" s="358"/>
      <c r="W33" s="358"/>
      <c r="X33" s="358"/>
      <c r="Y33" s="313"/>
    </row>
    <row r="34" spans="1:25" x14ac:dyDescent="0.25">
      <c r="A34" s="323" t="s">
        <v>37</v>
      </c>
      <c r="B34" s="324" t="s">
        <v>5</v>
      </c>
      <c r="C34" s="324" t="s">
        <v>11</v>
      </c>
      <c r="D34" s="325">
        <v>5.8000000000000003E-2</v>
      </c>
      <c r="E34" s="326">
        <v>157500</v>
      </c>
      <c r="F34" s="326">
        <f t="shared" si="8"/>
        <v>9135</v>
      </c>
      <c r="G34" s="326">
        <v>150000</v>
      </c>
      <c r="H34" s="326">
        <f t="shared" si="9"/>
        <v>8700</v>
      </c>
      <c r="I34" s="326"/>
      <c r="J34" s="325">
        <v>4.2800000000000005E-2</v>
      </c>
      <c r="K34" s="326">
        <f t="shared" si="10"/>
        <v>6741</v>
      </c>
      <c r="L34" s="326">
        <f t="shared" si="11"/>
        <v>6420</v>
      </c>
      <c r="M34" s="326"/>
      <c r="N34" s="326"/>
      <c r="O34" s="326"/>
      <c r="P34" s="326"/>
      <c r="Q34" s="326"/>
      <c r="R34" s="326"/>
      <c r="S34" s="326"/>
      <c r="T34" s="326"/>
      <c r="U34" s="326"/>
      <c r="V34" s="359"/>
      <c r="W34" s="359"/>
      <c r="X34" s="359"/>
      <c r="Y34" s="327"/>
    </row>
    <row r="35" spans="1:25" x14ac:dyDescent="0.25">
      <c r="A35" s="328"/>
      <c r="B35" s="329"/>
      <c r="C35" s="329"/>
      <c r="D35" s="330"/>
      <c r="E35" s="331"/>
      <c r="F35" s="331"/>
      <c r="G35" s="331"/>
      <c r="H35" s="331"/>
      <c r="I35" s="331"/>
      <c r="J35" s="330"/>
      <c r="K35" s="331"/>
      <c r="L35" s="331"/>
      <c r="M35" s="331"/>
      <c r="N35" s="331"/>
      <c r="O35" s="331"/>
      <c r="P35" s="331"/>
      <c r="Q35" s="331"/>
      <c r="R35" s="331"/>
      <c r="S35" s="331"/>
      <c r="T35" s="331"/>
      <c r="U35" s="331"/>
      <c r="V35" s="360"/>
      <c r="W35" s="360"/>
      <c r="X35" s="360"/>
      <c r="Y35" s="332"/>
    </row>
    <row r="36" spans="1:25" x14ac:dyDescent="0.25">
      <c r="A36" s="321" t="s">
        <v>50</v>
      </c>
      <c r="B36" s="322" t="s">
        <v>5</v>
      </c>
      <c r="C36" s="322" t="s">
        <v>5</v>
      </c>
      <c r="D36" s="317">
        <v>0</v>
      </c>
      <c r="E36" s="312"/>
      <c r="F36" s="312"/>
      <c r="G36" s="312"/>
      <c r="H36" s="312"/>
      <c r="I36" s="312"/>
      <c r="J36" s="317"/>
      <c r="K36" s="312"/>
      <c r="L36" s="312"/>
      <c r="M36" s="312"/>
      <c r="N36" s="312"/>
      <c r="O36" s="312"/>
      <c r="P36" s="312"/>
      <c r="Q36" s="312"/>
      <c r="R36" s="312"/>
      <c r="S36" s="312"/>
      <c r="T36" s="312"/>
      <c r="U36" s="312"/>
      <c r="V36" s="358"/>
      <c r="W36" s="358"/>
      <c r="X36" s="358"/>
      <c r="Y36" s="313"/>
    </row>
    <row r="37" spans="1:25" x14ac:dyDescent="0.25">
      <c r="A37" s="321" t="s">
        <v>7</v>
      </c>
      <c r="B37" s="322" t="s">
        <v>51</v>
      </c>
      <c r="C37" s="322" t="s">
        <v>5</v>
      </c>
      <c r="D37" s="317">
        <v>0</v>
      </c>
      <c r="E37" s="312"/>
      <c r="F37" s="312">
        <f>+SUBTOTAL(9,F38:F50)</f>
        <v>89642429</v>
      </c>
      <c r="G37" s="312"/>
      <c r="H37" s="312">
        <f>+SUBTOTAL(9,H38:H50)</f>
        <v>85371128</v>
      </c>
      <c r="I37" s="312"/>
      <c r="J37" s="317"/>
      <c r="K37" s="312">
        <f>+SUBTOTAL(9,K38:K50)</f>
        <v>62685573</v>
      </c>
      <c r="L37" s="312">
        <f>+SUBTOTAL(9,L38:L50)</f>
        <v>59698736</v>
      </c>
      <c r="M37" s="312">
        <v>38</v>
      </c>
      <c r="N37" s="312">
        <f>TRUNC(O37/M37)</f>
        <v>2088000</v>
      </c>
      <c r="O37" s="312">
        <v>79344000</v>
      </c>
      <c r="P37" s="312">
        <v>200000</v>
      </c>
      <c r="Q37" s="312">
        <f>+M37*P37</f>
        <v>7600000</v>
      </c>
      <c r="R37" s="312">
        <f>+N37+P37</f>
        <v>2288000</v>
      </c>
      <c r="S37" s="312">
        <f>+O37+Q37</f>
        <v>86944000</v>
      </c>
      <c r="T37" s="312">
        <f>+K37-S37</f>
        <v>-24258427</v>
      </c>
      <c r="U37" s="312">
        <f>+L37-S37</f>
        <v>-27245264</v>
      </c>
      <c r="V37" s="358"/>
      <c r="W37" s="358"/>
      <c r="X37" s="358"/>
      <c r="Y37" s="313"/>
    </row>
    <row r="38" spans="1:25" x14ac:dyDescent="0.25">
      <c r="A38" s="321" t="s">
        <v>9</v>
      </c>
      <c r="B38" s="322" t="s">
        <v>10</v>
      </c>
      <c r="C38" s="322" t="s">
        <v>11</v>
      </c>
      <c r="D38" s="317">
        <v>3.65</v>
      </c>
      <c r="E38" s="312">
        <v>262500</v>
      </c>
      <c r="F38" s="312">
        <f t="shared" ref="F38:F50" si="13">+TRUNC(D38*E38)</f>
        <v>958125</v>
      </c>
      <c r="G38" s="312">
        <v>250000</v>
      </c>
      <c r="H38" s="312">
        <f t="shared" ref="H38:H50" si="14">+TRUNC(D38*G38)</f>
        <v>912500</v>
      </c>
      <c r="I38" s="312"/>
      <c r="J38" s="317">
        <v>2.4980000000000002</v>
      </c>
      <c r="K38" s="312">
        <f t="shared" ref="K38:K50" si="15">+TRUNC(E38*J38)</f>
        <v>655725</v>
      </c>
      <c r="L38" s="312">
        <f t="shared" ref="L38:L50" si="16">+TRUNC(G38*J38)</f>
        <v>624500</v>
      </c>
      <c r="M38" s="312"/>
      <c r="N38" s="312"/>
      <c r="O38" s="312"/>
      <c r="P38" s="312"/>
      <c r="Q38" s="312"/>
      <c r="R38" s="312"/>
      <c r="S38" s="312"/>
      <c r="T38" s="312"/>
      <c r="U38" s="312"/>
      <c r="V38" s="358"/>
      <c r="W38" s="358"/>
      <c r="X38" s="358"/>
      <c r="Y38" s="313"/>
    </row>
    <row r="39" spans="1:25" x14ac:dyDescent="0.25">
      <c r="A39" s="321" t="s">
        <v>12</v>
      </c>
      <c r="B39" s="322" t="s">
        <v>13</v>
      </c>
      <c r="C39" s="322" t="s">
        <v>11</v>
      </c>
      <c r="D39" s="317">
        <v>222</v>
      </c>
      <c r="E39" s="312">
        <v>28400</v>
      </c>
      <c r="F39" s="312">
        <f t="shared" si="13"/>
        <v>6304800</v>
      </c>
      <c r="G39" s="312">
        <v>27048</v>
      </c>
      <c r="H39" s="312">
        <f t="shared" si="14"/>
        <v>6004656</v>
      </c>
      <c r="I39" s="312"/>
      <c r="J39" s="317">
        <v>155</v>
      </c>
      <c r="K39" s="312">
        <f t="shared" si="15"/>
        <v>4402000</v>
      </c>
      <c r="L39" s="312">
        <f t="shared" si="16"/>
        <v>4192440</v>
      </c>
      <c r="M39" s="312"/>
      <c r="N39" s="312"/>
      <c r="O39" s="312"/>
      <c r="P39" s="312"/>
      <c r="Q39" s="312"/>
      <c r="R39" s="312"/>
      <c r="S39" s="312"/>
      <c r="T39" s="312"/>
      <c r="U39" s="312"/>
      <c r="V39" s="358">
        <f>+J39</f>
        <v>155</v>
      </c>
      <c r="W39" s="358">
        <v>95120</v>
      </c>
      <c r="X39" s="358">
        <f t="shared" ref="X39:X40" si="17">+TRUNC(V39*W39)</f>
        <v>14743600</v>
      </c>
      <c r="Y39" s="313" t="s">
        <v>279</v>
      </c>
    </row>
    <row r="40" spans="1:25" x14ac:dyDescent="0.25">
      <c r="A40" s="321" t="s">
        <v>14</v>
      </c>
      <c r="B40" s="322" t="s">
        <v>15</v>
      </c>
      <c r="C40" s="322" t="s">
        <v>11</v>
      </c>
      <c r="D40" s="317">
        <v>18</v>
      </c>
      <c r="E40" s="312">
        <v>28400</v>
      </c>
      <c r="F40" s="312">
        <f t="shared" si="13"/>
        <v>511200</v>
      </c>
      <c r="G40" s="312">
        <v>27048</v>
      </c>
      <c r="H40" s="312">
        <f t="shared" si="14"/>
        <v>486864</v>
      </c>
      <c r="I40" s="312"/>
      <c r="J40" s="317">
        <v>13</v>
      </c>
      <c r="K40" s="312">
        <f t="shared" si="15"/>
        <v>369200</v>
      </c>
      <c r="L40" s="312">
        <f t="shared" si="16"/>
        <v>351624</v>
      </c>
      <c r="M40" s="312"/>
      <c r="N40" s="312"/>
      <c r="O40" s="312"/>
      <c r="P40" s="312"/>
      <c r="Q40" s="312"/>
      <c r="R40" s="312"/>
      <c r="S40" s="312"/>
      <c r="T40" s="312"/>
      <c r="U40" s="312"/>
      <c r="V40" s="358">
        <f>+J40</f>
        <v>13</v>
      </c>
      <c r="W40" s="358">
        <v>93260</v>
      </c>
      <c r="X40" s="358">
        <f t="shared" si="17"/>
        <v>1212380</v>
      </c>
      <c r="Y40" s="313" t="s">
        <v>280</v>
      </c>
    </row>
    <row r="41" spans="1:25" x14ac:dyDescent="0.25">
      <c r="A41" s="321" t="s">
        <v>52</v>
      </c>
      <c r="B41" s="322" t="s">
        <v>53</v>
      </c>
      <c r="C41" s="322" t="s">
        <v>23</v>
      </c>
      <c r="D41" s="317">
        <v>1412</v>
      </c>
      <c r="E41" s="312">
        <v>39900</v>
      </c>
      <c r="F41" s="312">
        <f t="shared" si="13"/>
        <v>56338800</v>
      </c>
      <c r="G41" s="312">
        <v>38000</v>
      </c>
      <c r="H41" s="312">
        <f t="shared" si="14"/>
        <v>53656000</v>
      </c>
      <c r="I41" s="312"/>
      <c r="J41" s="317">
        <v>986</v>
      </c>
      <c r="K41" s="312">
        <f t="shared" si="15"/>
        <v>39341400</v>
      </c>
      <c r="L41" s="312">
        <f t="shared" si="16"/>
        <v>37468000</v>
      </c>
      <c r="M41" s="312"/>
      <c r="N41" s="312"/>
      <c r="O41" s="312"/>
      <c r="P41" s="312"/>
      <c r="Q41" s="312"/>
      <c r="R41" s="312"/>
      <c r="S41" s="312"/>
      <c r="T41" s="312"/>
      <c r="U41" s="312"/>
      <c r="V41" s="358"/>
      <c r="W41" s="358"/>
      <c r="X41" s="358"/>
      <c r="Y41" s="313"/>
    </row>
    <row r="42" spans="1:25" x14ac:dyDescent="0.25">
      <c r="A42" s="321" t="s">
        <v>54</v>
      </c>
      <c r="B42" s="322" t="s">
        <v>55</v>
      </c>
      <c r="C42" s="322" t="s">
        <v>23</v>
      </c>
      <c r="D42" s="317">
        <v>33</v>
      </c>
      <c r="E42" s="312">
        <v>39900</v>
      </c>
      <c r="F42" s="312">
        <f t="shared" si="13"/>
        <v>1316700</v>
      </c>
      <c r="G42" s="312">
        <v>38000</v>
      </c>
      <c r="H42" s="312">
        <f t="shared" si="14"/>
        <v>1254000</v>
      </c>
      <c r="I42" s="312"/>
      <c r="J42" s="317">
        <v>23</v>
      </c>
      <c r="K42" s="312">
        <f t="shared" si="15"/>
        <v>917700</v>
      </c>
      <c r="L42" s="312">
        <f t="shared" si="16"/>
        <v>874000</v>
      </c>
      <c r="M42" s="312"/>
      <c r="N42" s="312"/>
      <c r="O42" s="312"/>
      <c r="P42" s="312"/>
      <c r="Q42" s="312"/>
      <c r="R42" s="312"/>
      <c r="S42" s="312"/>
      <c r="T42" s="312"/>
      <c r="U42" s="312"/>
      <c r="V42" s="358"/>
      <c r="W42" s="358"/>
      <c r="X42" s="358"/>
      <c r="Y42" s="313"/>
    </row>
    <row r="43" spans="1:25" x14ac:dyDescent="0.25">
      <c r="A43" s="321" t="s">
        <v>21</v>
      </c>
      <c r="B43" s="322" t="s">
        <v>22</v>
      </c>
      <c r="C43" s="322" t="s">
        <v>23</v>
      </c>
      <c r="D43" s="317">
        <v>38</v>
      </c>
      <c r="E43" s="312">
        <v>68300</v>
      </c>
      <c r="F43" s="312">
        <f t="shared" si="13"/>
        <v>2595400</v>
      </c>
      <c r="G43" s="312">
        <v>65048</v>
      </c>
      <c r="H43" s="312">
        <f t="shared" si="14"/>
        <v>2471824</v>
      </c>
      <c r="I43" s="312"/>
      <c r="J43" s="317">
        <v>27</v>
      </c>
      <c r="K43" s="312">
        <f t="shared" si="15"/>
        <v>1844100</v>
      </c>
      <c r="L43" s="312">
        <f t="shared" si="16"/>
        <v>1756296</v>
      </c>
      <c r="M43" s="312"/>
      <c r="N43" s="312"/>
      <c r="O43" s="312"/>
      <c r="P43" s="312"/>
      <c r="Q43" s="312"/>
      <c r="R43" s="312"/>
      <c r="S43" s="312"/>
      <c r="T43" s="312"/>
      <c r="U43" s="312"/>
      <c r="V43" s="358"/>
      <c r="W43" s="358"/>
      <c r="X43" s="358"/>
      <c r="Y43" s="313"/>
    </row>
    <row r="44" spans="1:25" x14ac:dyDescent="0.25">
      <c r="A44" s="321" t="s">
        <v>24</v>
      </c>
      <c r="B44" s="322" t="s">
        <v>25</v>
      </c>
      <c r="C44" s="322" t="s">
        <v>18</v>
      </c>
      <c r="D44" s="317">
        <v>304</v>
      </c>
      <c r="E44" s="312">
        <v>15800</v>
      </c>
      <c r="F44" s="312">
        <f t="shared" si="13"/>
        <v>4803200</v>
      </c>
      <c r="G44" s="312">
        <v>15048</v>
      </c>
      <c r="H44" s="312">
        <f t="shared" si="14"/>
        <v>4574592</v>
      </c>
      <c r="I44" s="312"/>
      <c r="J44" s="317">
        <v>220</v>
      </c>
      <c r="K44" s="312">
        <f t="shared" si="15"/>
        <v>3476000</v>
      </c>
      <c r="L44" s="312">
        <f t="shared" si="16"/>
        <v>3310560</v>
      </c>
      <c r="M44" s="312"/>
      <c r="N44" s="312"/>
      <c r="O44" s="312"/>
      <c r="P44" s="312"/>
      <c r="Q44" s="312"/>
      <c r="R44" s="312"/>
      <c r="S44" s="312"/>
      <c r="T44" s="312"/>
      <c r="U44" s="312"/>
      <c r="V44" s="358"/>
      <c r="W44" s="358"/>
      <c r="X44" s="358"/>
      <c r="Y44" s="313"/>
    </row>
    <row r="45" spans="1:25" x14ac:dyDescent="0.25">
      <c r="A45" s="321" t="s">
        <v>56</v>
      </c>
      <c r="B45" s="322" t="s">
        <v>57</v>
      </c>
      <c r="C45" s="322" t="s">
        <v>30</v>
      </c>
      <c r="D45" s="317">
        <v>109</v>
      </c>
      <c r="E45" s="312">
        <v>15800</v>
      </c>
      <c r="F45" s="312">
        <f t="shared" si="13"/>
        <v>1722200</v>
      </c>
      <c r="G45" s="312">
        <v>15048</v>
      </c>
      <c r="H45" s="312">
        <f t="shared" si="14"/>
        <v>1640232</v>
      </c>
      <c r="I45" s="312"/>
      <c r="J45" s="317">
        <v>77</v>
      </c>
      <c r="K45" s="312">
        <f t="shared" si="15"/>
        <v>1216600</v>
      </c>
      <c r="L45" s="312">
        <f t="shared" si="16"/>
        <v>1158696</v>
      </c>
      <c r="M45" s="312"/>
      <c r="N45" s="312"/>
      <c r="O45" s="312"/>
      <c r="P45" s="312"/>
      <c r="Q45" s="312"/>
      <c r="R45" s="312"/>
      <c r="S45" s="312"/>
      <c r="T45" s="312"/>
      <c r="U45" s="312"/>
      <c r="V45" s="358"/>
      <c r="W45" s="358"/>
      <c r="X45" s="358"/>
      <c r="Y45" s="313"/>
    </row>
    <row r="46" spans="1:25" x14ac:dyDescent="0.25">
      <c r="A46" s="321" t="s">
        <v>58</v>
      </c>
      <c r="B46" s="322" t="s">
        <v>27</v>
      </c>
      <c r="C46" s="322" t="s">
        <v>23</v>
      </c>
      <c r="D46" s="317">
        <v>2014</v>
      </c>
      <c r="E46" s="312">
        <v>200</v>
      </c>
      <c r="F46" s="312">
        <f t="shared" si="13"/>
        <v>402800</v>
      </c>
      <c r="G46" s="312">
        <v>190</v>
      </c>
      <c r="H46" s="312">
        <f t="shared" si="14"/>
        <v>382660</v>
      </c>
      <c r="I46" s="312"/>
      <c r="J46" s="317">
        <v>1378</v>
      </c>
      <c r="K46" s="312">
        <f t="shared" si="15"/>
        <v>275600</v>
      </c>
      <c r="L46" s="312">
        <f t="shared" si="16"/>
        <v>261820</v>
      </c>
      <c r="M46" s="312"/>
      <c r="N46" s="312"/>
      <c r="O46" s="312"/>
      <c r="P46" s="312"/>
      <c r="Q46" s="312"/>
      <c r="R46" s="312"/>
      <c r="S46" s="312"/>
      <c r="T46" s="312"/>
      <c r="U46" s="312"/>
      <c r="V46" s="358"/>
      <c r="W46" s="358"/>
      <c r="X46" s="358"/>
      <c r="Y46" s="313"/>
    </row>
    <row r="47" spans="1:25" x14ac:dyDescent="0.25">
      <c r="A47" s="321" t="s">
        <v>59</v>
      </c>
      <c r="B47" s="322" t="s">
        <v>60</v>
      </c>
      <c r="C47" s="322" t="s">
        <v>23</v>
      </c>
      <c r="D47" s="317">
        <v>4028</v>
      </c>
      <c r="E47" s="312">
        <v>200</v>
      </c>
      <c r="F47" s="312">
        <f t="shared" si="13"/>
        <v>805600</v>
      </c>
      <c r="G47" s="312">
        <v>190</v>
      </c>
      <c r="H47" s="312">
        <f t="shared" si="14"/>
        <v>765320</v>
      </c>
      <c r="I47" s="312"/>
      <c r="J47" s="317">
        <v>2816</v>
      </c>
      <c r="K47" s="312">
        <f t="shared" si="15"/>
        <v>563200</v>
      </c>
      <c r="L47" s="312">
        <f t="shared" si="16"/>
        <v>535040</v>
      </c>
      <c r="M47" s="312"/>
      <c r="N47" s="312"/>
      <c r="O47" s="312"/>
      <c r="P47" s="312"/>
      <c r="Q47" s="312"/>
      <c r="R47" s="312"/>
      <c r="S47" s="312"/>
      <c r="T47" s="312"/>
      <c r="U47" s="312"/>
      <c r="V47" s="358"/>
      <c r="W47" s="358"/>
      <c r="X47" s="358"/>
      <c r="Y47" s="313"/>
    </row>
    <row r="48" spans="1:25" x14ac:dyDescent="0.25">
      <c r="A48" s="321" t="s">
        <v>61</v>
      </c>
      <c r="B48" s="322" t="s">
        <v>32</v>
      </c>
      <c r="C48" s="322" t="s">
        <v>33</v>
      </c>
      <c r="D48" s="317">
        <v>38</v>
      </c>
      <c r="E48" s="312">
        <v>52500</v>
      </c>
      <c r="F48" s="312">
        <f t="shared" si="13"/>
        <v>1995000</v>
      </c>
      <c r="G48" s="312">
        <v>50000</v>
      </c>
      <c r="H48" s="312">
        <f t="shared" si="14"/>
        <v>1900000</v>
      </c>
      <c r="I48" s="312"/>
      <c r="J48" s="317">
        <v>26</v>
      </c>
      <c r="K48" s="312">
        <f t="shared" si="15"/>
        <v>1365000</v>
      </c>
      <c r="L48" s="312">
        <f t="shared" si="16"/>
        <v>1300000</v>
      </c>
      <c r="M48" s="312"/>
      <c r="N48" s="312"/>
      <c r="O48" s="312"/>
      <c r="P48" s="312"/>
      <c r="Q48" s="312"/>
      <c r="R48" s="312"/>
      <c r="S48" s="312"/>
      <c r="T48" s="312"/>
      <c r="U48" s="312"/>
      <c r="V48" s="358"/>
      <c r="W48" s="358"/>
      <c r="X48" s="358"/>
      <c r="Y48" s="313"/>
    </row>
    <row r="49" spans="1:25" x14ac:dyDescent="0.25">
      <c r="A49" s="321" t="s">
        <v>62</v>
      </c>
      <c r="B49" s="322" t="s">
        <v>35</v>
      </c>
      <c r="C49" s="322" t="s">
        <v>36</v>
      </c>
      <c r="D49" s="317">
        <v>17.138000000000002</v>
      </c>
      <c r="E49" s="312">
        <v>693000</v>
      </c>
      <c r="F49" s="312">
        <f t="shared" si="13"/>
        <v>11876634</v>
      </c>
      <c r="G49" s="312">
        <v>660000</v>
      </c>
      <c r="H49" s="312">
        <f t="shared" si="14"/>
        <v>11311080</v>
      </c>
      <c r="I49" s="312"/>
      <c r="J49" s="317">
        <v>11.906000000000002</v>
      </c>
      <c r="K49" s="312">
        <f t="shared" si="15"/>
        <v>8250858</v>
      </c>
      <c r="L49" s="312">
        <f t="shared" si="16"/>
        <v>7857960</v>
      </c>
      <c r="M49" s="312"/>
      <c r="N49" s="312"/>
      <c r="O49" s="312"/>
      <c r="P49" s="312"/>
      <c r="Q49" s="312"/>
      <c r="R49" s="312"/>
      <c r="S49" s="312"/>
      <c r="T49" s="312"/>
      <c r="U49" s="312"/>
      <c r="V49" s="358"/>
      <c r="W49" s="358"/>
      <c r="X49" s="358"/>
      <c r="Y49" s="313"/>
    </row>
    <row r="50" spans="1:25" x14ac:dyDescent="0.25">
      <c r="A50" s="323" t="s">
        <v>63</v>
      </c>
      <c r="B50" s="324" t="s">
        <v>5</v>
      </c>
      <c r="C50" s="324" t="s">
        <v>11</v>
      </c>
      <c r="D50" s="325">
        <v>7.5999999999999998E-2</v>
      </c>
      <c r="E50" s="326">
        <v>157500</v>
      </c>
      <c r="F50" s="326">
        <f t="shared" si="13"/>
        <v>11970</v>
      </c>
      <c r="G50" s="326">
        <v>150000</v>
      </c>
      <c r="H50" s="326">
        <f t="shared" si="14"/>
        <v>11400</v>
      </c>
      <c r="I50" s="326"/>
      <c r="J50" s="325">
        <v>5.1999999999999998E-2</v>
      </c>
      <c r="K50" s="326">
        <f t="shared" si="15"/>
        <v>8190</v>
      </c>
      <c r="L50" s="326">
        <f t="shared" si="16"/>
        <v>7800</v>
      </c>
      <c r="M50" s="326"/>
      <c r="N50" s="326"/>
      <c r="O50" s="326"/>
      <c r="P50" s="326"/>
      <c r="Q50" s="326"/>
      <c r="R50" s="326"/>
      <c r="S50" s="326"/>
      <c r="T50" s="326"/>
      <c r="U50" s="326"/>
      <c r="V50" s="359"/>
      <c r="W50" s="359"/>
      <c r="X50" s="359"/>
      <c r="Y50" s="327"/>
    </row>
    <row r="51" spans="1:25" x14ac:dyDescent="0.25">
      <c r="A51" s="328"/>
      <c r="B51" s="329"/>
      <c r="C51" s="329"/>
      <c r="D51" s="330"/>
      <c r="E51" s="331"/>
      <c r="F51" s="331"/>
      <c r="G51" s="331"/>
      <c r="H51" s="331"/>
      <c r="I51" s="331"/>
      <c r="J51" s="330"/>
      <c r="K51" s="331"/>
      <c r="L51" s="331"/>
      <c r="M51" s="331"/>
      <c r="N51" s="331"/>
      <c r="O51" s="331"/>
      <c r="P51" s="331"/>
      <c r="Q51" s="331"/>
      <c r="R51" s="331"/>
      <c r="S51" s="331"/>
      <c r="T51" s="331"/>
      <c r="U51" s="331"/>
      <c r="V51" s="360"/>
      <c r="W51" s="360"/>
      <c r="X51" s="360"/>
      <c r="Y51" s="332"/>
    </row>
    <row r="52" spans="1:25" x14ac:dyDescent="0.25">
      <c r="A52" s="321" t="s">
        <v>64</v>
      </c>
      <c r="B52" s="322" t="s">
        <v>5</v>
      </c>
      <c r="C52" s="322" t="s">
        <v>5</v>
      </c>
      <c r="D52" s="317">
        <v>0</v>
      </c>
      <c r="E52" s="312"/>
      <c r="F52" s="312"/>
      <c r="G52" s="312"/>
      <c r="H52" s="312"/>
      <c r="I52" s="312"/>
      <c r="J52" s="317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58"/>
      <c r="W52" s="358"/>
      <c r="X52" s="358"/>
      <c r="Y52" s="313"/>
    </row>
    <row r="53" spans="1:25" x14ac:dyDescent="0.25">
      <c r="A53" s="321" t="s">
        <v>7</v>
      </c>
      <c r="B53" s="322" t="s">
        <v>65</v>
      </c>
      <c r="C53" s="322" t="s">
        <v>5</v>
      </c>
      <c r="D53" s="317">
        <v>0</v>
      </c>
      <c r="E53" s="312"/>
      <c r="F53" s="312"/>
      <c r="G53" s="312"/>
      <c r="H53" s="312"/>
      <c r="I53" s="312"/>
      <c r="J53" s="317"/>
      <c r="K53" s="312">
        <f>+SUM(K54:K66)</f>
        <v>20963200</v>
      </c>
      <c r="L53" s="312">
        <f>+SUM(L54:L66)</f>
        <v>19964396</v>
      </c>
      <c r="M53" s="312"/>
      <c r="N53" s="312"/>
      <c r="O53" s="312"/>
      <c r="P53" s="312"/>
      <c r="Q53" s="312"/>
      <c r="R53" s="312"/>
      <c r="S53" s="312"/>
      <c r="T53" s="312"/>
      <c r="U53" s="312"/>
      <c r="V53" s="358"/>
      <c r="W53" s="358"/>
      <c r="X53" s="358"/>
      <c r="Y53" s="313"/>
    </row>
    <row r="54" spans="1:25" x14ac:dyDescent="0.25">
      <c r="A54" s="321" t="s">
        <v>9</v>
      </c>
      <c r="B54" s="322" t="s">
        <v>10</v>
      </c>
      <c r="C54" s="322" t="s">
        <v>11</v>
      </c>
      <c r="D54" s="317">
        <v>0.86</v>
      </c>
      <c r="E54" s="312">
        <v>262500</v>
      </c>
      <c r="F54" s="312"/>
      <c r="G54" s="312">
        <v>250000</v>
      </c>
      <c r="H54" s="312"/>
      <c r="I54" s="312"/>
      <c r="J54" s="317">
        <v>0.628</v>
      </c>
      <c r="K54" s="312">
        <f t="shared" ref="K54:K66" si="18">+TRUNC(E54*J54)</f>
        <v>164850</v>
      </c>
      <c r="L54" s="312">
        <f t="shared" ref="L54:L66" si="19">+TRUNC(G54*J54)</f>
        <v>157000</v>
      </c>
      <c r="M54" s="312"/>
      <c r="N54" s="312"/>
      <c r="O54" s="312"/>
      <c r="P54" s="312"/>
      <c r="Q54" s="312"/>
      <c r="R54" s="312"/>
      <c r="S54" s="312"/>
      <c r="T54" s="312"/>
      <c r="U54" s="312"/>
      <c r="V54" s="358"/>
      <c r="W54" s="358"/>
      <c r="X54" s="358"/>
      <c r="Y54" s="313"/>
    </row>
    <row r="55" spans="1:25" x14ac:dyDescent="0.25">
      <c r="A55" s="321" t="s">
        <v>12</v>
      </c>
      <c r="B55" s="322" t="s">
        <v>13</v>
      </c>
      <c r="C55" s="322" t="s">
        <v>11</v>
      </c>
      <c r="D55" s="317">
        <v>62</v>
      </c>
      <c r="E55" s="312">
        <v>28400</v>
      </c>
      <c r="F55" s="312"/>
      <c r="G55" s="312">
        <v>27048</v>
      </c>
      <c r="H55" s="312"/>
      <c r="I55" s="312"/>
      <c r="J55" s="317">
        <v>52</v>
      </c>
      <c r="K55" s="312">
        <f t="shared" si="18"/>
        <v>1476800</v>
      </c>
      <c r="L55" s="312">
        <f t="shared" si="19"/>
        <v>1406496</v>
      </c>
      <c r="M55" s="312"/>
      <c r="N55" s="312"/>
      <c r="O55" s="312"/>
      <c r="P55" s="312"/>
      <c r="Q55" s="312"/>
      <c r="R55" s="312"/>
      <c r="S55" s="312"/>
      <c r="T55" s="312"/>
      <c r="U55" s="312"/>
      <c r="V55" s="358"/>
      <c r="W55" s="358"/>
      <c r="X55" s="358">
        <f t="shared" ref="X55:X56" si="20">+TRUNC(V55*W55)</f>
        <v>0</v>
      </c>
      <c r="Y55" s="313" t="s">
        <v>279</v>
      </c>
    </row>
    <row r="56" spans="1:25" x14ac:dyDescent="0.25">
      <c r="A56" s="321" t="s">
        <v>14</v>
      </c>
      <c r="B56" s="322" t="s">
        <v>15</v>
      </c>
      <c r="C56" s="322" t="s">
        <v>11</v>
      </c>
      <c r="D56" s="317">
        <v>4.47</v>
      </c>
      <c r="E56" s="312">
        <v>28400</v>
      </c>
      <c r="F56" s="312"/>
      <c r="G56" s="312">
        <v>27048</v>
      </c>
      <c r="H56" s="312"/>
      <c r="I56" s="312"/>
      <c r="J56" s="317">
        <v>4</v>
      </c>
      <c r="K56" s="312">
        <f t="shared" si="18"/>
        <v>113600</v>
      </c>
      <c r="L56" s="312">
        <f t="shared" si="19"/>
        <v>108192</v>
      </c>
      <c r="M56" s="312"/>
      <c r="N56" s="312"/>
      <c r="O56" s="312"/>
      <c r="P56" s="312"/>
      <c r="Q56" s="312"/>
      <c r="R56" s="312"/>
      <c r="S56" s="312"/>
      <c r="T56" s="312"/>
      <c r="U56" s="312"/>
      <c r="V56" s="358"/>
      <c r="W56" s="358"/>
      <c r="X56" s="358">
        <f t="shared" si="20"/>
        <v>0</v>
      </c>
      <c r="Y56" s="313" t="s">
        <v>280</v>
      </c>
    </row>
    <row r="57" spans="1:25" x14ac:dyDescent="0.25">
      <c r="A57" s="321" t="s">
        <v>52</v>
      </c>
      <c r="B57" s="322" t="s">
        <v>53</v>
      </c>
      <c r="C57" s="322" t="s">
        <v>23</v>
      </c>
      <c r="D57" s="317">
        <v>406</v>
      </c>
      <c r="E57" s="312">
        <v>39900</v>
      </c>
      <c r="F57" s="312"/>
      <c r="G57" s="312">
        <v>38000</v>
      </c>
      <c r="H57" s="312"/>
      <c r="I57" s="312"/>
      <c r="J57" s="317">
        <v>341</v>
      </c>
      <c r="K57" s="312">
        <f t="shared" si="18"/>
        <v>13605900</v>
      </c>
      <c r="L57" s="312">
        <f t="shared" si="19"/>
        <v>12958000</v>
      </c>
      <c r="M57" s="312"/>
      <c r="N57" s="312"/>
      <c r="O57" s="312"/>
      <c r="P57" s="312"/>
      <c r="Q57" s="312"/>
      <c r="R57" s="312"/>
      <c r="S57" s="312"/>
      <c r="T57" s="312"/>
      <c r="U57" s="312"/>
      <c r="V57" s="358"/>
      <c r="W57" s="358"/>
      <c r="X57" s="358"/>
      <c r="Y57" s="313"/>
    </row>
    <row r="58" spans="1:25" x14ac:dyDescent="0.25">
      <c r="A58" s="321" t="s">
        <v>54</v>
      </c>
      <c r="B58" s="322" t="s">
        <v>55</v>
      </c>
      <c r="C58" s="322" t="s">
        <v>23</v>
      </c>
      <c r="D58" s="317">
        <v>7.08</v>
      </c>
      <c r="E58" s="312">
        <v>39900</v>
      </c>
      <c r="F58" s="312"/>
      <c r="G58" s="312">
        <v>38000</v>
      </c>
      <c r="H58" s="312"/>
      <c r="I58" s="312"/>
      <c r="J58" s="317">
        <v>6</v>
      </c>
      <c r="K58" s="312">
        <f t="shared" si="18"/>
        <v>239400</v>
      </c>
      <c r="L58" s="312">
        <f t="shared" si="19"/>
        <v>228000</v>
      </c>
      <c r="M58" s="312"/>
      <c r="N58" s="312"/>
      <c r="O58" s="312"/>
      <c r="P58" s="312"/>
      <c r="Q58" s="312"/>
      <c r="R58" s="312"/>
      <c r="S58" s="312"/>
      <c r="T58" s="312"/>
      <c r="U58" s="312"/>
      <c r="V58" s="358"/>
      <c r="W58" s="358"/>
      <c r="X58" s="358"/>
      <c r="Y58" s="313"/>
    </row>
    <row r="59" spans="1:25" x14ac:dyDescent="0.25">
      <c r="A59" s="321" t="s">
        <v>21</v>
      </c>
      <c r="B59" s="322" t="s">
        <v>22</v>
      </c>
      <c r="C59" s="322" t="s">
        <v>23</v>
      </c>
      <c r="D59" s="317">
        <v>9</v>
      </c>
      <c r="E59" s="312">
        <v>68300</v>
      </c>
      <c r="F59" s="312"/>
      <c r="G59" s="312">
        <v>65048</v>
      </c>
      <c r="H59" s="312"/>
      <c r="I59" s="312"/>
      <c r="J59" s="317">
        <v>7</v>
      </c>
      <c r="K59" s="312">
        <f t="shared" si="18"/>
        <v>478100</v>
      </c>
      <c r="L59" s="312">
        <f t="shared" si="19"/>
        <v>455336</v>
      </c>
      <c r="M59" s="312"/>
      <c r="N59" s="312"/>
      <c r="O59" s="312"/>
      <c r="P59" s="312"/>
      <c r="Q59" s="312"/>
      <c r="R59" s="312"/>
      <c r="S59" s="312"/>
      <c r="T59" s="312"/>
      <c r="U59" s="312"/>
      <c r="V59" s="358"/>
      <c r="W59" s="358"/>
      <c r="X59" s="358"/>
      <c r="Y59" s="313"/>
    </row>
    <row r="60" spans="1:25" x14ac:dyDescent="0.25">
      <c r="A60" s="321" t="s">
        <v>24</v>
      </c>
      <c r="B60" s="322" t="s">
        <v>25</v>
      </c>
      <c r="C60" s="322" t="s">
        <v>18</v>
      </c>
      <c r="D60" s="317">
        <v>99</v>
      </c>
      <c r="E60" s="312">
        <v>15800</v>
      </c>
      <c r="F60" s="312"/>
      <c r="G60" s="312">
        <v>15048</v>
      </c>
      <c r="H60" s="312"/>
      <c r="I60" s="312"/>
      <c r="J60" s="317">
        <v>68</v>
      </c>
      <c r="K60" s="312">
        <f t="shared" si="18"/>
        <v>1074400</v>
      </c>
      <c r="L60" s="312">
        <f t="shared" si="19"/>
        <v>1023264</v>
      </c>
      <c r="M60" s="312"/>
      <c r="N60" s="312"/>
      <c r="O60" s="312"/>
      <c r="P60" s="312"/>
      <c r="Q60" s="312"/>
      <c r="R60" s="312"/>
      <c r="S60" s="312"/>
      <c r="T60" s="312"/>
      <c r="U60" s="312"/>
      <c r="V60" s="358"/>
      <c r="W60" s="358"/>
      <c r="X60" s="358"/>
      <c r="Y60" s="313"/>
    </row>
    <row r="61" spans="1:25" x14ac:dyDescent="0.25">
      <c r="A61" s="321" t="s">
        <v>56</v>
      </c>
      <c r="B61" s="322" t="s">
        <v>66</v>
      </c>
      <c r="C61" s="322" t="s">
        <v>30</v>
      </c>
      <c r="D61" s="317">
        <v>37</v>
      </c>
      <c r="E61" s="312">
        <v>15800</v>
      </c>
      <c r="F61" s="312"/>
      <c r="G61" s="312">
        <v>15048</v>
      </c>
      <c r="H61" s="312"/>
      <c r="I61" s="312"/>
      <c r="J61" s="317">
        <v>31</v>
      </c>
      <c r="K61" s="312">
        <f t="shared" si="18"/>
        <v>489800</v>
      </c>
      <c r="L61" s="312">
        <f t="shared" si="19"/>
        <v>466488</v>
      </c>
      <c r="M61" s="312"/>
      <c r="N61" s="312"/>
      <c r="O61" s="312"/>
      <c r="P61" s="312"/>
      <c r="Q61" s="312"/>
      <c r="R61" s="312"/>
      <c r="S61" s="312"/>
      <c r="T61" s="312"/>
      <c r="U61" s="312"/>
      <c r="V61" s="358"/>
      <c r="W61" s="358"/>
      <c r="X61" s="358"/>
      <c r="Y61" s="313"/>
    </row>
    <row r="62" spans="1:25" x14ac:dyDescent="0.25">
      <c r="A62" s="321" t="s">
        <v>58</v>
      </c>
      <c r="B62" s="322" t="s">
        <v>27</v>
      </c>
      <c r="C62" s="322" t="s">
        <v>23</v>
      </c>
      <c r="D62" s="317">
        <v>285</v>
      </c>
      <c r="E62" s="312">
        <v>200</v>
      </c>
      <c r="F62" s="312"/>
      <c r="G62" s="312">
        <v>190</v>
      </c>
      <c r="H62" s="312"/>
      <c r="I62" s="312"/>
      <c r="J62" s="317">
        <v>285</v>
      </c>
      <c r="K62" s="312">
        <f t="shared" si="18"/>
        <v>57000</v>
      </c>
      <c r="L62" s="312">
        <f t="shared" si="19"/>
        <v>54150</v>
      </c>
      <c r="M62" s="312"/>
      <c r="N62" s="312"/>
      <c r="O62" s="312"/>
      <c r="P62" s="312"/>
      <c r="Q62" s="312"/>
      <c r="R62" s="312"/>
      <c r="S62" s="312"/>
      <c r="T62" s="312"/>
      <c r="U62" s="312"/>
      <c r="V62" s="358"/>
      <c r="W62" s="358"/>
      <c r="X62" s="358"/>
      <c r="Y62" s="313"/>
    </row>
    <row r="63" spans="1:25" x14ac:dyDescent="0.25">
      <c r="A63" s="321" t="s">
        <v>59</v>
      </c>
      <c r="B63" s="322" t="s">
        <v>60</v>
      </c>
      <c r="C63" s="322" t="s">
        <v>23</v>
      </c>
      <c r="D63" s="317">
        <v>1390</v>
      </c>
      <c r="E63" s="312">
        <v>200</v>
      </c>
      <c r="F63" s="312"/>
      <c r="G63" s="312">
        <v>190</v>
      </c>
      <c r="H63" s="312"/>
      <c r="I63" s="312"/>
      <c r="J63" s="317">
        <v>1013</v>
      </c>
      <c r="K63" s="312">
        <f t="shared" si="18"/>
        <v>202600</v>
      </c>
      <c r="L63" s="312">
        <f t="shared" si="19"/>
        <v>192470</v>
      </c>
      <c r="M63" s="312"/>
      <c r="N63" s="312"/>
      <c r="O63" s="312"/>
      <c r="P63" s="312"/>
      <c r="Q63" s="312"/>
      <c r="R63" s="312"/>
      <c r="S63" s="312"/>
      <c r="T63" s="312"/>
      <c r="U63" s="312"/>
      <c r="V63" s="358"/>
      <c r="W63" s="358"/>
      <c r="X63" s="358"/>
      <c r="Y63" s="313"/>
    </row>
    <row r="64" spans="1:25" x14ac:dyDescent="0.25">
      <c r="A64" s="321" t="s">
        <v>61</v>
      </c>
      <c r="B64" s="322" t="s">
        <v>32</v>
      </c>
      <c r="C64" s="322" t="s">
        <v>33</v>
      </c>
      <c r="D64" s="317">
        <v>9</v>
      </c>
      <c r="E64" s="312">
        <v>52500</v>
      </c>
      <c r="F64" s="312"/>
      <c r="G64" s="312">
        <v>50000</v>
      </c>
      <c r="H64" s="312"/>
      <c r="I64" s="312"/>
      <c r="J64" s="317">
        <v>7</v>
      </c>
      <c r="K64" s="312">
        <f t="shared" si="18"/>
        <v>367500</v>
      </c>
      <c r="L64" s="312">
        <f t="shared" si="19"/>
        <v>350000</v>
      </c>
      <c r="M64" s="312"/>
      <c r="N64" s="312"/>
      <c r="O64" s="312"/>
      <c r="P64" s="312"/>
      <c r="Q64" s="312"/>
      <c r="R64" s="312"/>
      <c r="S64" s="312"/>
      <c r="T64" s="312"/>
      <c r="U64" s="312"/>
      <c r="V64" s="358"/>
      <c r="W64" s="358"/>
      <c r="X64" s="358"/>
      <c r="Y64" s="313"/>
    </row>
    <row r="65" spans="1:25" x14ac:dyDescent="0.25">
      <c r="A65" s="321" t="s">
        <v>62</v>
      </c>
      <c r="B65" s="322" t="s">
        <v>35</v>
      </c>
      <c r="C65" s="322" t="s">
        <v>36</v>
      </c>
      <c r="D65" s="317">
        <v>5.4710000000000001</v>
      </c>
      <c r="E65" s="312">
        <v>693000</v>
      </c>
      <c r="F65" s="312"/>
      <c r="G65" s="312">
        <v>660000</v>
      </c>
      <c r="H65" s="312"/>
      <c r="I65" s="312"/>
      <c r="J65" s="317">
        <v>3.8849999999999998</v>
      </c>
      <c r="K65" s="312">
        <f t="shared" si="18"/>
        <v>2692305</v>
      </c>
      <c r="L65" s="312">
        <f t="shared" si="19"/>
        <v>2564100</v>
      </c>
      <c r="M65" s="312"/>
      <c r="N65" s="312"/>
      <c r="O65" s="312"/>
      <c r="P65" s="312"/>
      <c r="Q65" s="312"/>
      <c r="R65" s="312"/>
      <c r="S65" s="312"/>
      <c r="T65" s="312"/>
      <c r="U65" s="312"/>
      <c r="V65" s="358"/>
      <c r="W65" s="358"/>
      <c r="X65" s="358"/>
      <c r="Y65" s="313"/>
    </row>
    <row r="66" spans="1:25" x14ac:dyDescent="0.25">
      <c r="A66" s="323" t="s">
        <v>63</v>
      </c>
      <c r="B66" s="324" t="s">
        <v>5</v>
      </c>
      <c r="C66" s="324" t="s">
        <v>11</v>
      </c>
      <c r="D66" s="325">
        <v>5.9999999999999984E-3</v>
      </c>
      <c r="E66" s="326">
        <v>157500</v>
      </c>
      <c r="F66" s="326"/>
      <c r="G66" s="326">
        <v>150000</v>
      </c>
      <c r="H66" s="326"/>
      <c r="I66" s="326"/>
      <c r="J66" s="325">
        <v>5.9999999999999984E-3</v>
      </c>
      <c r="K66" s="326">
        <f t="shared" si="18"/>
        <v>945</v>
      </c>
      <c r="L66" s="326">
        <f t="shared" si="19"/>
        <v>900</v>
      </c>
      <c r="M66" s="326"/>
      <c r="N66" s="326"/>
      <c r="O66" s="326"/>
      <c r="P66" s="326"/>
      <c r="Q66" s="326"/>
      <c r="R66" s="326"/>
      <c r="S66" s="326"/>
      <c r="T66" s="326"/>
      <c r="U66" s="326"/>
      <c r="V66" s="359"/>
      <c r="W66" s="359"/>
      <c r="X66" s="359"/>
      <c r="Y66" s="327"/>
    </row>
    <row r="67" spans="1:25" x14ac:dyDescent="0.25">
      <c r="A67" s="328"/>
      <c r="B67" s="329"/>
      <c r="C67" s="329"/>
      <c r="D67" s="330"/>
      <c r="E67" s="331"/>
      <c r="F67" s="331"/>
      <c r="G67" s="331"/>
      <c r="H67" s="331"/>
      <c r="I67" s="331"/>
      <c r="J67" s="330"/>
      <c r="K67" s="331"/>
      <c r="L67" s="331"/>
      <c r="M67" s="331"/>
      <c r="N67" s="331"/>
      <c r="O67" s="331"/>
      <c r="P67" s="331"/>
      <c r="Q67" s="331"/>
      <c r="R67" s="331"/>
      <c r="S67" s="331"/>
      <c r="T67" s="331"/>
      <c r="U67" s="331"/>
      <c r="V67" s="360"/>
      <c r="W67" s="360"/>
      <c r="X67" s="360"/>
      <c r="Y67" s="332"/>
    </row>
    <row r="68" spans="1:25" x14ac:dyDescent="0.25">
      <c r="A68" s="321" t="s">
        <v>67</v>
      </c>
      <c r="B68" s="322" t="s">
        <v>5</v>
      </c>
      <c r="C68" s="322" t="s">
        <v>5</v>
      </c>
      <c r="D68" s="317">
        <v>0</v>
      </c>
      <c r="E68" s="312"/>
      <c r="F68" s="312"/>
      <c r="G68" s="312"/>
      <c r="H68" s="312"/>
      <c r="I68" s="312"/>
      <c r="J68" s="317"/>
      <c r="K68" s="312"/>
      <c r="L68" s="312"/>
      <c r="M68" s="312"/>
      <c r="N68" s="312"/>
      <c r="O68" s="312"/>
      <c r="P68" s="312"/>
      <c r="Q68" s="312"/>
      <c r="R68" s="312"/>
      <c r="S68" s="312"/>
      <c r="T68" s="312"/>
      <c r="U68" s="312"/>
      <c r="V68" s="358"/>
      <c r="W68" s="358"/>
      <c r="X68" s="358"/>
      <c r="Y68" s="313"/>
    </row>
    <row r="69" spans="1:25" x14ac:dyDescent="0.25">
      <c r="A69" s="321" t="s">
        <v>7</v>
      </c>
      <c r="B69" s="322" t="s">
        <v>68</v>
      </c>
      <c r="C69" s="322" t="s">
        <v>5</v>
      </c>
      <c r="D69" s="317">
        <v>0</v>
      </c>
      <c r="E69" s="312"/>
      <c r="F69" s="312">
        <f>+SUBTOTAL(9,F70:F82)</f>
        <v>72133958</v>
      </c>
      <c r="G69" s="312"/>
      <c r="H69" s="312">
        <f>+SUBTOTAL(9,H70:H82)</f>
        <v>68696875</v>
      </c>
      <c r="I69" s="312"/>
      <c r="J69" s="317"/>
      <c r="K69" s="312">
        <f>+SUBTOTAL(9,K70:K82)</f>
        <v>57621446</v>
      </c>
      <c r="L69" s="312">
        <f>+SUBTOTAL(9,L70:L82)</f>
        <v>54875896</v>
      </c>
      <c r="M69" s="312">
        <v>24</v>
      </c>
      <c r="N69" s="312">
        <f>TRUNC(O69/M69)</f>
        <v>2976000</v>
      </c>
      <c r="O69" s="312">
        <v>71424000</v>
      </c>
      <c r="P69" s="312">
        <v>500000</v>
      </c>
      <c r="Q69" s="312">
        <f>+M69*P69</f>
        <v>12000000</v>
      </c>
      <c r="R69" s="312">
        <f>+N69+P69</f>
        <v>3476000</v>
      </c>
      <c r="S69" s="312">
        <f>+O69+Q69</f>
        <v>83424000</v>
      </c>
      <c r="T69" s="312">
        <f>+K69-S69</f>
        <v>-25802554</v>
      </c>
      <c r="U69" s="312">
        <f>+L69-S69</f>
        <v>-28548104</v>
      </c>
      <c r="V69" s="358"/>
      <c r="W69" s="358"/>
      <c r="X69" s="358"/>
      <c r="Y69" s="313"/>
    </row>
    <row r="70" spans="1:25" x14ac:dyDescent="0.25">
      <c r="A70" s="321" t="s">
        <v>9</v>
      </c>
      <c r="B70" s="322" t="s">
        <v>10</v>
      </c>
      <c r="C70" s="322" t="s">
        <v>11</v>
      </c>
      <c r="D70" s="317">
        <v>2.2999999999999998</v>
      </c>
      <c r="E70" s="312">
        <v>262500</v>
      </c>
      <c r="F70" s="312">
        <f t="shared" ref="F70:F82" si="21">+TRUNC(D70*E70)</f>
        <v>603750</v>
      </c>
      <c r="G70" s="312">
        <v>250000</v>
      </c>
      <c r="H70" s="312">
        <f t="shared" ref="H70:H82" si="22">+TRUNC(D70*G70)</f>
        <v>575000</v>
      </c>
      <c r="I70" s="312"/>
      <c r="J70" s="317">
        <v>1.6079999999999997</v>
      </c>
      <c r="K70" s="312">
        <f t="shared" ref="K70:K82" si="23">+TRUNC(E70*J70)</f>
        <v>422100</v>
      </c>
      <c r="L70" s="312">
        <f t="shared" ref="L70:L82" si="24">+TRUNC(G70*J70)</f>
        <v>402000</v>
      </c>
      <c r="M70" s="312"/>
      <c r="N70" s="312"/>
      <c r="O70" s="312"/>
      <c r="P70" s="312"/>
      <c r="Q70" s="312"/>
      <c r="R70" s="312"/>
      <c r="S70" s="312"/>
      <c r="T70" s="312"/>
      <c r="U70" s="312"/>
      <c r="V70" s="358"/>
      <c r="W70" s="358"/>
      <c r="X70" s="358"/>
      <c r="Y70" s="313"/>
    </row>
    <row r="71" spans="1:25" x14ac:dyDescent="0.25">
      <c r="A71" s="321" t="s">
        <v>12</v>
      </c>
      <c r="B71" s="322" t="s">
        <v>13</v>
      </c>
      <c r="C71" s="322" t="s">
        <v>11</v>
      </c>
      <c r="D71" s="317">
        <v>177</v>
      </c>
      <c r="E71" s="312">
        <v>28400</v>
      </c>
      <c r="F71" s="312">
        <f t="shared" si="21"/>
        <v>5026800</v>
      </c>
      <c r="G71" s="312">
        <v>27048</v>
      </c>
      <c r="H71" s="312">
        <f t="shared" si="22"/>
        <v>4787496</v>
      </c>
      <c r="I71" s="312"/>
      <c r="J71" s="317">
        <v>147</v>
      </c>
      <c r="K71" s="312">
        <f t="shared" si="23"/>
        <v>4174800</v>
      </c>
      <c r="L71" s="312">
        <f t="shared" si="24"/>
        <v>3976056</v>
      </c>
      <c r="M71" s="312"/>
      <c r="N71" s="312"/>
      <c r="O71" s="312"/>
      <c r="P71" s="312"/>
      <c r="Q71" s="312"/>
      <c r="R71" s="312"/>
      <c r="S71" s="312"/>
      <c r="T71" s="312"/>
      <c r="U71" s="312"/>
      <c r="V71" s="358">
        <f>+J71</f>
        <v>147</v>
      </c>
      <c r="W71" s="358">
        <v>95120</v>
      </c>
      <c r="X71" s="358">
        <f t="shared" ref="X71:X72" si="25">+TRUNC(V71*W71)</f>
        <v>13982640</v>
      </c>
      <c r="Y71" s="313" t="s">
        <v>279</v>
      </c>
    </row>
    <row r="72" spans="1:25" x14ac:dyDescent="0.25">
      <c r="A72" s="321" t="s">
        <v>14</v>
      </c>
      <c r="B72" s="322" t="s">
        <v>15</v>
      </c>
      <c r="C72" s="322" t="s">
        <v>11</v>
      </c>
      <c r="D72" s="317">
        <v>13.120000000000001</v>
      </c>
      <c r="E72" s="312">
        <v>28400</v>
      </c>
      <c r="F72" s="312">
        <f t="shared" si="21"/>
        <v>372608</v>
      </c>
      <c r="G72" s="312">
        <v>27048</v>
      </c>
      <c r="H72" s="312">
        <f t="shared" si="22"/>
        <v>354869</v>
      </c>
      <c r="I72" s="312"/>
      <c r="J72" s="317">
        <v>11</v>
      </c>
      <c r="K72" s="312">
        <f t="shared" si="23"/>
        <v>312400</v>
      </c>
      <c r="L72" s="312">
        <f t="shared" si="24"/>
        <v>297528</v>
      </c>
      <c r="M72" s="312"/>
      <c r="N72" s="312"/>
      <c r="O72" s="312"/>
      <c r="P72" s="312"/>
      <c r="Q72" s="312"/>
      <c r="R72" s="312"/>
      <c r="S72" s="312"/>
      <c r="T72" s="312"/>
      <c r="U72" s="312"/>
      <c r="V72" s="358">
        <f>+J72</f>
        <v>11</v>
      </c>
      <c r="W72" s="358">
        <v>93260</v>
      </c>
      <c r="X72" s="358">
        <f t="shared" si="25"/>
        <v>1025860</v>
      </c>
      <c r="Y72" s="313" t="s">
        <v>280</v>
      </c>
    </row>
    <row r="73" spans="1:25" x14ac:dyDescent="0.25">
      <c r="A73" s="321" t="s">
        <v>52</v>
      </c>
      <c r="B73" s="322" t="s">
        <v>53</v>
      </c>
      <c r="C73" s="322" t="s">
        <v>23</v>
      </c>
      <c r="D73" s="317">
        <v>1134</v>
      </c>
      <c r="E73" s="312">
        <v>39900</v>
      </c>
      <c r="F73" s="312">
        <f t="shared" si="21"/>
        <v>45246600</v>
      </c>
      <c r="G73" s="312">
        <v>38000</v>
      </c>
      <c r="H73" s="312">
        <f t="shared" si="22"/>
        <v>43092000</v>
      </c>
      <c r="I73" s="312"/>
      <c r="J73" s="317">
        <v>947</v>
      </c>
      <c r="K73" s="312">
        <f t="shared" si="23"/>
        <v>37785300</v>
      </c>
      <c r="L73" s="312">
        <f t="shared" si="24"/>
        <v>35986000</v>
      </c>
      <c r="M73" s="312"/>
      <c r="N73" s="312"/>
      <c r="O73" s="312"/>
      <c r="P73" s="312"/>
      <c r="Q73" s="312"/>
      <c r="R73" s="312"/>
      <c r="S73" s="312"/>
      <c r="T73" s="312"/>
      <c r="U73" s="312"/>
      <c r="V73" s="358"/>
      <c r="W73" s="358"/>
      <c r="X73" s="358"/>
      <c r="Y73" s="313"/>
    </row>
    <row r="74" spans="1:25" x14ac:dyDescent="0.25">
      <c r="A74" s="321" t="s">
        <v>54</v>
      </c>
      <c r="B74" s="322" t="s">
        <v>55</v>
      </c>
      <c r="C74" s="322" t="s">
        <v>23</v>
      </c>
      <c r="D74" s="317">
        <v>21</v>
      </c>
      <c r="E74" s="312">
        <v>39900</v>
      </c>
      <c r="F74" s="312">
        <f t="shared" si="21"/>
        <v>837900</v>
      </c>
      <c r="G74" s="312">
        <v>38000</v>
      </c>
      <c r="H74" s="312">
        <f t="shared" si="22"/>
        <v>798000</v>
      </c>
      <c r="I74" s="312"/>
      <c r="J74" s="317">
        <v>17</v>
      </c>
      <c r="K74" s="312">
        <f t="shared" si="23"/>
        <v>678300</v>
      </c>
      <c r="L74" s="312">
        <f t="shared" si="24"/>
        <v>646000</v>
      </c>
      <c r="M74" s="312"/>
      <c r="N74" s="312"/>
      <c r="O74" s="312"/>
      <c r="P74" s="312"/>
      <c r="Q74" s="312"/>
      <c r="R74" s="312"/>
      <c r="S74" s="312"/>
      <c r="T74" s="312"/>
      <c r="U74" s="312"/>
      <c r="V74" s="358"/>
      <c r="W74" s="358"/>
      <c r="X74" s="358"/>
      <c r="Y74" s="313"/>
    </row>
    <row r="75" spans="1:25" x14ac:dyDescent="0.25">
      <c r="A75" s="321" t="s">
        <v>21</v>
      </c>
      <c r="B75" s="322" t="s">
        <v>22</v>
      </c>
      <c r="C75" s="322" t="s">
        <v>23</v>
      </c>
      <c r="D75" s="317">
        <v>24</v>
      </c>
      <c r="E75" s="312">
        <v>68300</v>
      </c>
      <c r="F75" s="312">
        <f t="shared" si="21"/>
        <v>1639200</v>
      </c>
      <c r="G75" s="312">
        <v>65048</v>
      </c>
      <c r="H75" s="312">
        <f t="shared" si="22"/>
        <v>1561152</v>
      </c>
      <c r="I75" s="312"/>
      <c r="J75" s="317">
        <v>17</v>
      </c>
      <c r="K75" s="312">
        <f t="shared" si="23"/>
        <v>1161100</v>
      </c>
      <c r="L75" s="312">
        <f t="shared" si="24"/>
        <v>1105816</v>
      </c>
      <c r="M75" s="312"/>
      <c r="N75" s="312"/>
      <c r="O75" s="312"/>
      <c r="P75" s="312"/>
      <c r="Q75" s="312"/>
      <c r="R75" s="312"/>
      <c r="S75" s="312"/>
      <c r="T75" s="312"/>
      <c r="U75" s="312"/>
      <c r="V75" s="358"/>
      <c r="W75" s="358"/>
      <c r="X75" s="358"/>
      <c r="Y75" s="313"/>
    </row>
    <row r="76" spans="1:25" x14ac:dyDescent="0.25">
      <c r="A76" s="321" t="s">
        <v>24</v>
      </c>
      <c r="B76" s="322" t="s">
        <v>25</v>
      </c>
      <c r="C76" s="322" t="s">
        <v>18</v>
      </c>
      <c r="D76" s="317">
        <v>240</v>
      </c>
      <c r="E76" s="312">
        <v>15800</v>
      </c>
      <c r="F76" s="312">
        <f t="shared" si="21"/>
        <v>3792000</v>
      </c>
      <c r="G76" s="312">
        <v>15048</v>
      </c>
      <c r="H76" s="312">
        <f t="shared" si="22"/>
        <v>3611520</v>
      </c>
      <c r="I76" s="312"/>
      <c r="J76" s="317">
        <v>161</v>
      </c>
      <c r="K76" s="312">
        <f t="shared" si="23"/>
        <v>2543800</v>
      </c>
      <c r="L76" s="312">
        <f t="shared" si="24"/>
        <v>2422728</v>
      </c>
      <c r="M76" s="312"/>
      <c r="N76" s="312"/>
      <c r="O76" s="312"/>
      <c r="P76" s="312"/>
      <c r="Q76" s="312"/>
      <c r="R76" s="312"/>
      <c r="S76" s="312"/>
      <c r="T76" s="312"/>
      <c r="U76" s="312"/>
      <c r="V76" s="358"/>
      <c r="W76" s="358"/>
      <c r="X76" s="358"/>
      <c r="Y76" s="313"/>
    </row>
    <row r="77" spans="1:25" x14ac:dyDescent="0.25">
      <c r="A77" s="321" t="s">
        <v>56</v>
      </c>
      <c r="B77" s="322" t="s">
        <v>66</v>
      </c>
      <c r="C77" s="322" t="s">
        <v>30</v>
      </c>
      <c r="D77" s="317">
        <v>126</v>
      </c>
      <c r="E77" s="312">
        <v>15800</v>
      </c>
      <c r="F77" s="312">
        <f t="shared" si="21"/>
        <v>1990800</v>
      </c>
      <c r="G77" s="312">
        <v>15048</v>
      </c>
      <c r="H77" s="312">
        <f t="shared" si="22"/>
        <v>1896048</v>
      </c>
      <c r="I77" s="312"/>
      <c r="J77" s="317">
        <v>106</v>
      </c>
      <c r="K77" s="312">
        <f t="shared" si="23"/>
        <v>1674800</v>
      </c>
      <c r="L77" s="312">
        <f t="shared" si="24"/>
        <v>1595088</v>
      </c>
      <c r="M77" s="312"/>
      <c r="N77" s="312"/>
      <c r="O77" s="312"/>
      <c r="P77" s="312"/>
      <c r="Q77" s="312"/>
      <c r="R77" s="312"/>
      <c r="S77" s="312"/>
      <c r="T77" s="312"/>
      <c r="U77" s="312"/>
      <c r="V77" s="358"/>
      <c r="W77" s="358"/>
      <c r="X77" s="358"/>
      <c r="Y77" s="313"/>
    </row>
    <row r="78" spans="1:25" x14ac:dyDescent="0.25">
      <c r="A78" s="321" t="s">
        <v>58</v>
      </c>
      <c r="B78" s="322" t="s">
        <v>27</v>
      </c>
      <c r="C78" s="322" t="s">
        <v>23</v>
      </c>
      <c r="D78" s="317">
        <v>1008</v>
      </c>
      <c r="E78" s="312">
        <v>200</v>
      </c>
      <c r="F78" s="312">
        <f t="shared" si="21"/>
        <v>201600</v>
      </c>
      <c r="G78" s="312">
        <v>190</v>
      </c>
      <c r="H78" s="312">
        <f t="shared" si="22"/>
        <v>191520</v>
      </c>
      <c r="I78" s="312"/>
      <c r="J78" s="317">
        <v>1008</v>
      </c>
      <c r="K78" s="312">
        <f t="shared" si="23"/>
        <v>201600</v>
      </c>
      <c r="L78" s="312">
        <f t="shared" si="24"/>
        <v>191520</v>
      </c>
      <c r="M78" s="312"/>
      <c r="N78" s="312"/>
      <c r="O78" s="312"/>
      <c r="P78" s="312"/>
      <c r="Q78" s="312"/>
      <c r="R78" s="312"/>
      <c r="S78" s="312"/>
      <c r="T78" s="312"/>
      <c r="U78" s="312"/>
      <c r="V78" s="358"/>
      <c r="W78" s="358"/>
      <c r="X78" s="358"/>
      <c r="Y78" s="313"/>
    </row>
    <row r="79" spans="1:25" x14ac:dyDescent="0.25">
      <c r="A79" s="321" t="s">
        <v>59</v>
      </c>
      <c r="B79" s="322" t="s">
        <v>60</v>
      </c>
      <c r="C79" s="322" t="s">
        <v>23</v>
      </c>
      <c r="D79" s="317">
        <v>3933</v>
      </c>
      <c r="E79" s="312">
        <v>200</v>
      </c>
      <c r="F79" s="312">
        <f t="shared" si="21"/>
        <v>786600</v>
      </c>
      <c r="G79" s="312">
        <v>190</v>
      </c>
      <c r="H79" s="312">
        <f t="shared" si="22"/>
        <v>747270</v>
      </c>
      <c r="I79" s="312"/>
      <c r="J79" s="317">
        <v>2856</v>
      </c>
      <c r="K79" s="312">
        <f t="shared" si="23"/>
        <v>571200</v>
      </c>
      <c r="L79" s="312">
        <f t="shared" si="24"/>
        <v>542640</v>
      </c>
      <c r="M79" s="312"/>
      <c r="N79" s="312"/>
      <c r="O79" s="312"/>
      <c r="P79" s="312"/>
      <c r="Q79" s="312"/>
      <c r="R79" s="312"/>
      <c r="S79" s="312"/>
      <c r="T79" s="312"/>
      <c r="U79" s="312"/>
      <c r="V79" s="358"/>
      <c r="W79" s="358"/>
      <c r="X79" s="358"/>
      <c r="Y79" s="313"/>
    </row>
    <row r="80" spans="1:25" x14ac:dyDescent="0.25">
      <c r="A80" s="321" t="s">
        <v>61</v>
      </c>
      <c r="B80" s="322" t="s">
        <v>32</v>
      </c>
      <c r="C80" s="322" t="s">
        <v>33</v>
      </c>
      <c r="D80" s="317">
        <v>24</v>
      </c>
      <c r="E80" s="312">
        <v>52500</v>
      </c>
      <c r="F80" s="312">
        <f t="shared" si="21"/>
        <v>1260000</v>
      </c>
      <c r="G80" s="312">
        <v>50000</v>
      </c>
      <c r="H80" s="312">
        <f t="shared" si="22"/>
        <v>1200000</v>
      </c>
      <c r="I80" s="312"/>
      <c r="J80" s="317">
        <v>17</v>
      </c>
      <c r="K80" s="312">
        <f t="shared" si="23"/>
        <v>892500</v>
      </c>
      <c r="L80" s="312">
        <f t="shared" si="24"/>
        <v>850000</v>
      </c>
      <c r="M80" s="312"/>
      <c r="N80" s="312"/>
      <c r="O80" s="312"/>
      <c r="P80" s="312"/>
      <c r="Q80" s="312"/>
      <c r="R80" s="312"/>
      <c r="S80" s="312"/>
      <c r="T80" s="312"/>
      <c r="U80" s="312"/>
      <c r="V80" s="358"/>
      <c r="W80" s="358"/>
      <c r="X80" s="358"/>
      <c r="Y80" s="313"/>
    </row>
    <row r="81" spans="1:25" x14ac:dyDescent="0.25">
      <c r="A81" s="321" t="s">
        <v>62</v>
      </c>
      <c r="B81" s="322" t="s">
        <v>35</v>
      </c>
      <c r="C81" s="322" t="s">
        <v>36</v>
      </c>
      <c r="D81" s="317">
        <v>14.97</v>
      </c>
      <c r="E81" s="312">
        <v>693000</v>
      </c>
      <c r="F81" s="312">
        <f t="shared" si="21"/>
        <v>10374210</v>
      </c>
      <c r="G81" s="312">
        <v>660000</v>
      </c>
      <c r="H81" s="312">
        <f t="shared" si="22"/>
        <v>9880200</v>
      </c>
      <c r="I81" s="312"/>
      <c r="J81" s="317">
        <v>10.391999999999999</v>
      </c>
      <c r="K81" s="312">
        <f t="shared" si="23"/>
        <v>7201656</v>
      </c>
      <c r="L81" s="312">
        <f t="shared" si="24"/>
        <v>6858720</v>
      </c>
      <c r="M81" s="312"/>
      <c r="N81" s="312"/>
      <c r="O81" s="312"/>
      <c r="P81" s="312"/>
      <c r="Q81" s="312"/>
      <c r="R81" s="312"/>
      <c r="S81" s="312"/>
      <c r="T81" s="312"/>
      <c r="U81" s="312"/>
      <c r="V81" s="358"/>
      <c r="W81" s="358"/>
      <c r="X81" s="358"/>
      <c r="Y81" s="313"/>
    </row>
    <row r="82" spans="1:25" x14ac:dyDescent="0.25">
      <c r="A82" s="323" t="s">
        <v>63</v>
      </c>
      <c r="B82" s="324" t="s">
        <v>5</v>
      </c>
      <c r="C82" s="324" t="s">
        <v>11</v>
      </c>
      <c r="D82" s="325">
        <v>1.2000000000000004E-2</v>
      </c>
      <c r="E82" s="326">
        <v>157500</v>
      </c>
      <c r="F82" s="326">
        <f t="shared" si="21"/>
        <v>1890</v>
      </c>
      <c r="G82" s="326">
        <v>150000</v>
      </c>
      <c r="H82" s="326">
        <f t="shared" si="22"/>
        <v>1800</v>
      </c>
      <c r="I82" s="326"/>
      <c r="J82" s="325">
        <v>1.2000000000000004E-2</v>
      </c>
      <c r="K82" s="326">
        <f t="shared" si="23"/>
        <v>1890</v>
      </c>
      <c r="L82" s="326">
        <f t="shared" si="24"/>
        <v>1800</v>
      </c>
      <c r="M82" s="326"/>
      <c r="N82" s="326"/>
      <c r="O82" s="326"/>
      <c r="P82" s="326"/>
      <c r="Q82" s="326"/>
      <c r="R82" s="326"/>
      <c r="S82" s="326"/>
      <c r="T82" s="326"/>
      <c r="U82" s="326"/>
      <c r="V82" s="359"/>
      <c r="W82" s="359"/>
      <c r="X82" s="359"/>
      <c r="Y82" s="327"/>
    </row>
    <row r="83" spans="1:25" x14ac:dyDescent="0.25">
      <c r="A83" s="328"/>
      <c r="B83" s="329"/>
      <c r="C83" s="329"/>
      <c r="D83" s="330"/>
      <c r="E83" s="331"/>
      <c r="F83" s="331"/>
      <c r="G83" s="331"/>
      <c r="H83" s="331"/>
      <c r="I83" s="331"/>
      <c r="J83" s="330"/>
      <c r="K83" s="331"/>
      <c r="L83" s="331"/>
      <c r="M83" s="331"/>
      <c r="N83" s="331"/>
      <c r="O83" s="331"/>
      <c r="P83" s="331"/>
      <c r="Q83" s="331"/>
      <c r="R83" s="331"/>
      <c r="S83" s="331"/>
      <c r="T83" s="331"/>
      <c r="U83" s="331"/>
      <c r="V83" s="360"/>
      <c r="W83" s="360"/>
      <c r="X83" s="360"/>
      <c r="Y83" s="332"/>
    </row>
    <row r="84" spans="1:25" x14ac:dyDescent="0.25">
      <c r="A84" s="321"/>
      <c r="B84" s="322"/>
      <c r="C84" s="322"/>
      <c r="D84" s="317"/>
      <c r="E84" s="312"/>
      <c r="F84" s="312"/>
      <c r="G84" s="312"/>
      <c r="H84" s="312"/>
      <c r="I84" s="312"/>
      <c r="J84" s="317"/>
      <c r="K84" s="312"/>
      <c r="L84" s="312"/>
      <c r="M84" s="312"/>
      <c r="N84" s="312"/>
      <c r="O84" s="312"/>
      <c r="P84" s="312"/>
      <c r="Q84" s="312"/>
      <c r="R84" s="312"/>
      <c r="S84" s="312"/>
      <c r="T84" s="312"/>
      <c r="U84" s="312"/>
      <c r="V84" s="358"/>
      <c r="W84" s="358"/>
      <c r="X84" s="358"/>
      <c r="Y84" s="313"/>
    </row>
    <row r="85" spans="1:25" x14ac:dyDescent="0.25">
      <c r="A85" s="321" t="s">
        <v>69</v>
      </c>
      <c r="B85" s="322" t="s">
        <v>5</v>
      </c>
      <c r="C85" s="322" t="s">
        <v>5</v>
      </c>
      <c r="D85" s="317">
        <v>0</v>
      </c>
      <c r="E85" s="312"/>
      <c r="F85" s="312"/>
      <c r="G85" s="312"/>
      <c r="H85" s="312"/>
      <c r="I85" s="312"/>
      <c r="J85" s="317"/>
      <c r="K85" s="312"/>
      <c r="L85" s="312"/>
      <c r="M85" s="312"/>
      <c r="N85" s="312"/>
      <c r="O85" s="312"/>
      <c r="P85" s="312"/>
      <c r="Q85" s="312"/>
      <c r="R85" s="312"/>
      <c r="S85" s="312"/>
      <c r="T85" s="312"/>
      <c r="U85" s="312"/>
      <c r="V85" s="358"/>
      <c r="W85" s="358"/>
      <c r="X85" s="358"/>
      <c r="Y85" s="313"/>
    </row>
    <row r="86" spans="1:25" x14ac:dyDescent="0.25">
      <c r="A86" s="321" t="s">
        <v>70</v>
      </c>
      <c r="B86" s="322" t="s">
        <v>5</v>
      </c>
      <c r="C86" s="322" t="s">
        <v>5</v>
      </c>
      <c r="D86" s="317">
        <v>0</v>
      </c>
      <c r="E86" s="312"/>
      <c r="F86" s="312"/>
      <c r="G86" s="312"/>
      <c r="H86" s="312"/>
      <c r="I86" s="312"/>
      <c r="J86" s="317"/>
      <c r="K86" s="312"/>
      <c r="L86" s="312"/>
      <c r="M86" s="312"/>
      <c r="N86" s="312"/>
      <c r="O86" s="312"/>
      <c r="P86" s="312"/>
      <c r="Q86" s="312"/>
      <c r="R86" s="312"/>
      <c r="S86" s="312"/>
      <c r="T86" s="312"/>
      <c r="U86" s="312"/>
      <c r="V86" s="358"/>
      <c r="W86" s="358"/>
      <c r="X86" s="358"/>
      <c r="Y86" s="313"/>
    </row>
    <row r="87" spans="1:25" x14ac:dyDescent="0.25">
      <c r="A87" s="321" t="s">
        <v>71</v>
      </c>
      <c r="B87" s="322" t="s">
        <v>72</v>
      </c>
      <c r="C87" s="322" t="s">
        <v>5</v>
      </c>
      <c r="D87" s="317">
        <v>0</v>
      </c>
      <c r="E87" s="312"/>
      <c r="F87" s="312">
        <f>+SUBTOTAL(9,F88:F91)</f>
        <v>161416655</v>
      </c>
      <c r="G87" s="312"/>
      <c r="H87" s="312">
        <f>+SUBTOTAL(9,H88:H91)</f>
        <v>135275468</v>
      </c>
      <c r="I87" s="312"/>
      <c r="J87" s="317"/>
      <c r="K87" s="312">
        <f>+SUBTOTAL(9,K88:K91)</f>
        <v>80566500</v>
      </c>
      <c r="L87" s="312">
        <f>+SUBTOTAL(9,L88:L91)</f>
        <v>67505160</v>
      </c>
      <c r="M87" s="312">
        <v>840</v>
      </c>
      <c r="N87" s="312">
        <f>TRUNC(O87/M87)</f>
        <v>50000</v>
      </c>
      <c r="O87" s="312">
        <v>42000000</v>
      </c>
      <c r="P87" s="312">
        <v>50000</v>
      </c>
      <c r="Q87" s="312">
        <f>+M87*P87</f>
        <v>42000000</v>
      </c>
      <c r="R87" s="312">
        <f>+N87+P87</f>
        <v>100000</v>
      </c>
      <c r="S87" s="312">
        <f>+O87+Q87</f>
        <v>84000000</v>
      </c>
      <c r="T87" s="312">
        <f>+K87-S87</f>
        <v>-3433500</v>
      </c>
      <c r="U87" s="312">
        <f>+L87-S87</f>
        <v>-16494840</v>
      </c>
      <c r="V87" s="358"/>
      <c r="W87" s="358"/>
      <c r="X87" s="358"/>
      <c r="Y87" s="313"/>
    </row>
    <row r="88" spans="1:25" x14ac:dyDescent="0.25">
      <c r="A88" s="321" t="s">
        <v>73</v>
      </c>
      <c r="B88" s="322" t="s">
        <v>74</v>
      </c>
      <c r="C88" s="322" t="s">
        <v>11</v>
      </c>
      <c r="D88" s="317">
        <v>300</v>
      </c>
      <c r="E88" s="312">
        <v>31500</v>
      </c>
      <c r="F88" s="312">
        <f t="shared" ref="F88:F91" si="26">+TRUNC(D88*E88)</f>
        <v>9450000</v>
      </c>
      <c r="G88" s="312">
        <v>30000</v>
      </c>
      <c r="H88" s="312">
        <f t="shared" ref="H88:H91" si="27">+TRUNC(D88*G88)</f>
        <v>9000000</v>
      </c>
      <c r="I88" s="312"/>
      <c r="J88" s="317">
        <v>150</v>
      </c>
      <c r="K88" s="312">
        <f t="shared" ref="K88:K91" si="28">+TRUNC(E88*J88)</f>
        <v>4725000</v>
      </c>
      <c r="L88" s="312">
        <f t="shared" ref="L88:L91" si="29">+TRUNC(G88*J88)</f>
        <v>4500000</v>
      </c>
      <c r="M88" s="312"/>
      <c r="N88" s="312"/>
      <c r="O88" s="312"/>
      <c r="P88" s="312"/>
      <c r="Q88" s="312"/>
      <c r="R88" s="312"/>
      <c r="S88" s="312"/>
      <c r="T88" s="312"/>
      <c r="U88" s="312"/>
      <c r="V88" s="358">
        <f>+J88</f>
        <v>150</v>
      </c>
      <c r="W88" s="358">
        <v>95120</v>
      </c>
      <c r="X88" s="358">
        <f>+TRUNC(V88*W88)</f>
        <v>14268000</v>
      </c>
      <c r="Y88" s="313" t="s">
        <v>279</v>
      </c>
    </row>
    <row r="89" spans="1:25" x14ac:dyDescent="0.25">
      <c r="A89" s="321" t="s">
        <v>75</v>
      </c>
      <c r="B89" s="322" t="s">
        <v>53</v>
      </c>
      <c r="C89" s="322" t="s">
        <v>23</v>
      </c>
      <c r="D89" s="317">
        <v>3691</v>
      </c>
      <c r="E89" s="312">
        <v>39900</v>
      </c>
      <c r="F89" s="312">
        <f t="shared" si="26"/>
        <v>147270900</v>
      </c>
      <c r="G89" s="312">
        <v>33000</v>
      </c>
      <c r="H89" s="312">
        <f t="shared" si="27"/>
        <v>121803000</v>
      </c>
      <c r="I89" s="312"/>
      <c r="J89" s="317">
        <v>1845</v>
      </c>
      <c r="K89" s="312">
        <f t="shared" si="28"/>
        <v>73615500</v>
      </c>
      <c r="L89" s="312">
        <f t="shared" si="29"/>
        <v>60885000</v>
      </c>
      <c r="M89" s="312"/>
      <c r="N89" s="312"/>
      <c r="O89" s="312"/>
      <c r="P89" s="312"/>
      <c r="Q89" s="312"/>
      <c r="R89" s="312"/>
      <c r="S89" s="312"/>
      <c r="T89" s="312"/>
      <c r="U89" s="312"/>
      <c r="V89" s="358"/>
      <c r="W89" s="358"/>
      <c r="X89" s="358"/>
      <c r="Y89" s="313"/>
    </row>
    <row r="90" spans="1:25" x14ac:dyDescent="0.25">
      <c r="A90" s="321" t="s">
        <v>76</v>
      </c>
      <c r="B90" s="322" t="s">
        <v>77</v>
      </c>
      <c r="C90" s="322" t="s">
        <v>33</v>
      </c>
      <c r="D90" s="317">
        <v>841</v>
      </c>
      <c r="E90" s="312">
        <v>5300</v>
      </c>
      <c r="F90" s="312">
        <f t="shared" si="26"/>
        <v>4457300</v>
      </c>
      <c r="G90" s="312">
        <v>5048</v>
      </c>
      <c r="H90" s="312">
        <f t="shared" si="27"/>
        <v>4245368</v>
      </c>
      <c r="I90" s="312"/>
      <c r="J90" s="317">
        <v>420</v>
      </c>
      <c r="K90" s="312">
        <f t="shared" si="28"/>
        <v>2226000</v>
      </c>
      <c r="L90" s="312">
        <f t="shared" si="29"/>
        <v>2120160</v>
      </c>
      <c r="M90" s="312"/>
      <c r="N90" s="312"/>
      <c r="O90" s="312"/>
      <c r="P90" s="312"/>
      <c r="Q90" s="312"/>
      <c r="R90" s="312"/>
      <c r="S90" s="312"/>
      <c r="T90" s="312"/>
      <c r="U90" s="312"/>
      <c r="V90" s="358"/>
      <c r="W90" s="358"/>
      <c r="X90" s="358"/>
      <c r="Y90" s="313"/>
    </row>
    <row r="91" spans="1:25" x14ac:dyDescent="0.25">
      <c r="A91" s="323" t="s">
        <v>78</v>
      </c>
      <c r="B91" s="324" t="s">
        <v>5</v>
      </c>
      <c r="C91" s="324" t="s">
        <v>11</v>
      </c>
      <c r="D91" s="325">
        <v>1.514</v>
      </c>
      <c r="E91" s="326">
        <v>157500</v>
      </c>
      <c r="F91" s="326">
        <f t="shared" si="26"/>
        <v>238455</v>
      </c>
      <c r="G91" s="326">
        <v>150000</v>
      </c>
      <c r="H91" s="326">
        <f t="shared" si="27"/>
        <v>227100</v>
      </c>
      <c r="I91" s="326"/>
      <c r="J91" s="325">
        <v>0</v>
      </c>
      <c r="K91" s="326">
        <f t="shared" si="28"/>
        <v>0</v>
      </c>
      <c r="L91" s="326">
        <f t="shared" si="29"/>
        <v>0</v>
      </c>
      <c r="M91" s="326"/>
      <c r="N91" s="326"/>
      <c r="O91" s="326"/>
      <c r="P91" s="326"/>
      <c r="Q91" s="326"/>
      <c r="R91" s="326"/>
      <c r="S91" s="326"/>
      <c r="T91" s="326"/>
      <c r="U91" s="326"/>
      <c r="V91" s="359"/>
      <c r="W91" s="359"/>
      <c r="X91" s="359"/>
      <c r="Y91" s="327"/>
    </row>
    <row r="92" spans="1:25" x14ac:dyDescent="0.25">
      <c r="A92" s="328"/>
      <c r="B92" s="329"/>
      <c r="C92" s="329"/>
      <c r="D92" s="330"/>
      <c r="E92" s="331"/>
      <c r="F92" s="331"/>
      <c r="G92" s="331"/>
      <c r="H92" s="331"/>
      <c r="I92" s="331"/>
      <c r="J92" s="330"/>
      <c r="K92" s="331"/>
      <c r="L92" s="331"/>
      <c r="M92" s="331"/>
      <c r="N92" s="331"/>
      <c r="O92" s="331"/>
      <c r="P92" s="331"/>
      <c r="Q92" s="331"/>
      <c r="R92" s="331"/>
      <c r="S92" s="331"/>
      <c r="T92" s="331"/>
      <c r="U92" s="331"/>
      <c r="V92" s="360"/>
      <c r="W92" s="360"/>
      <c r="X92" s="360"/>
      <c r="Y92" s="332"/>
    </row>
    <row r="93" spans="1:25" x14ac:dyDescent="0.25">
      <c r="A93" s="321"/>
      <c r="B93" s="322"/>
      <c r="C93" s="322"/>
      <c r="D93" s="317"/>
      <c r="E93" s="312"/>
      <c r="F93" s="312"/>
      <c r="G93" s="312"/>
      <c r="H93" s="312"/>
      <c r="I93" s="312"/>
      <c r="J93" s="317"/>
      <c r="K93" s="312"/>
      <c r="L93" s="312"/>
      <c r="M93" s="312"/>
      <c r="N93" s="312"/>
      <c r="O93" s="312"/>
      <c r="P93" s="312"/>
      <c r="Q93" s="312"/>
      <c r="R93" s="312"/>
      <c r="S93" s="312"/>
      <c r="T93" s="312"/>
      <c r="U93" s="312"/>
      <c r="V93" s="358"/>
      <c r="W93" s="358"/>
      <c r="X93" s="358"/>
      <c r="Y93" s="313"/>
    </row>
    <row r="94" spans="1:25" x14ac:dyDescent="0.25">
      <c r="A94" s="321" t="s">
        <v>79</v>
      </c>
      <c r="B94" s="322" t="s">
        <v>5</v>
      </c>
      <c r="C94" s="322" t="s">
        <v>5</v>
      </c>
      <c r="D94" s="317">
        <v>0</v>
      </c>
      <c r="E94" s="312"/>
      <c r="F94" s="312"/>
      <c r="G94" s="312"/>
      <c r="H94" s="312"/>
      <c r="I94" s="312"/>
      <c r="J94" s="317"/>
      <c r="K94" s="312"/>
      <c r="L94" s="312"/>
      <c r="M94" s="312"/>
      <c r="N94" s="312"/>
      <c r="O94" s="312"/>
      <c r="P94" s="312"/>
      <c r="Q94" s="312"/>
      <c r="R94" s="312"/>
      <c r="S94" s="312"/>
      <c r="T94" s="312"/>
      <c r="U94" s="312"/>
      <c r="V94" s="358"/>
      <c r="W94" s="358"/>
      <c r="X94" s="358"/>
      <c r="Y94" s="313"/>
    </row>
    <row r="95" spans="1:25" x14ac:dyDescent="0.25">
      <c r="A95" s="321" t="s">
        <v>70</v>
      </c>
      <c r="B95" s="322" t="s">
        <v>5</v>
      </c>
      <c r="C95" s="322" t="s">
        <v>5</v>
      </c>
      <c r="D95" s="317">
        <v>0</v>
      </c>
      <c r="E95" s="312"/>
      <c r="F95" s="312"/>
      <c r="G95" s="312"/>
      <c r="H95" s="312"/>
      <c r="I95" s="312"/>
      <c r="J95" s="317"/>
      <c r="K95" s="312"/>
      <c r="L95" s="312"/>
      <c r="M95" s="312"/>
      <c r="N95" s="312"/>
      <c r="O95" s="312"/>
      <c r="P95" s="312"/>
      <c r="Q95" s="312"/>
      <c r="R95" s="312"/>
      <c r="S95" s="312"/>
      <c r="T95" s="312"/>
      <c r="U95" s="312"/>
      <c r="V95" s="358"/>
      <c r="W95" s="358"/>
      <c r="X95" s="358"/>
      <c r="Y95" s="313"/>
    </row>
    <row r="96" spans="1:25" x14ac:dyDescent="0.25">
      <c r="A96" s="321" t="s">
        <v>80</v>
      </c>
      <c r="B96" s="322" t="s">
        <v>81</v>
      </c>
      <c r="C96" s="322" t="s">
        <v>5</v>
      </c>
      <c r="D96" s="317">
        <v>0</v>
      </c>
      <c r="E96" s="312"/>
      <c r="F96" s="312">
        <f>+SUBTOTAL(9,F97:F99)</f>
        <v>21046100</v>
      </c>
      <c r="G96" s="312"/>
      <c r="H96" s="312">
        <f>+SUBTOTAL(9,H97:H99)</f>
        <v>21021920</v>
      </c>
      <c r="I96" s="312"/>
      <c r="J96" s="317"/>
      <c r="K96" s="312">
        <f>+SUBTOTAL(9,K97:K99)</f>
        <v>15775700</v>
      </c>
      <c r="L96" s="312">
        <f>+SUBTOTAL(9,L97:L99)</f>
        <v>15756488</v>
      </c>
      <c r="M96" s="312">
        <v>40</v>
      </c>
      <c r="N96" s="312">
        <f>TRUNC(O96/M96)</f>
        <v>151000</v>
      </c>
      <c r="O96" s="312">
        <f>3040000+3000000</f>
        <v>6040000</v>
      </c>
      <c r="P96" s="312">
        <v>50000</v>
      </c>
      <c r="Q96" s="312">
        <f>+M96*P96</f>
        <v>2000000</v>
      </c>
      <c r="R96" s="312">
        <f>+N96+P96</f>
        <v>201000</v>
      </c>
      <c r="S96" s="312">
        <f>+O96+Q96</f>
        <v>8040000</v>
      </c>
      <c r="T96" s="312">
        <f>+K96-S96</f>
        <v>7735700</v>
      </c>
      <c r="U96" s="312">
        <f>+L96-S96</f>
        <v>7716488</v>
      </c>
      <c r="V96" s="358"/>
      <c r="W96" s="358"/>
      <c r="X96" s="358"/>
      <c r="Y96" s="313"/>
    </row>
    <row r="97" spans="1:25" x14ac:dyDescent="0.25">
      <c r="A97" s="321" t="s">
        <v>73</v>
      </c>
      <c r="B97" s="322" t="s">
        <v>74</v>
      </c>
      <c r="C97" s="322" t="s">
        <v>11</v>
      </c>
      <c r="D97" s="317">
        <v>42</v>
      </c>
      <c r="E97" s="312">
        <v>31500</v>
      </c>
      <c r="F97" s="312">
        <f t="shared" ref="F97:F99" si="30">+TRUNC(D97*E97)</f>
        <v>1323000</v>
      </c>
      <c r="G97" s="312">
        <v>30000</v>
      </c>
      <c r="H97" s="312">
        <f t="shared" ref="H97:H99" si="31">+TRUNC(D97*G97)</f>
        <v>1260000</v>
      </c>
      <c r="I97" s="312"/>
      <c r="J97" s="317">
        <v>32</v>
      </c>
      <c r="K97" s="312">
        <f t="shared" ref="K97:K99" si="32">+TRUNC(E97*J97)</f>
        <v>1008000</v>
      </c>
      <c r="L97" s="312">
        <f t="shared" ref="L97:L99" si="33">+TRUNC(G97*J97)</f>
        <v>960000</v>
      </c>
      <c r="M97" s="312"/>
      <c r="N97" s="312"/>
      <c r="O97" s="312"/>
      <c r="P97" s="312"/>
      <c r="Q97" s="312"/>
      <c r="R97" s="312"/>
      <c r="S97" s="312"/>
      <c r="T97" s="312"/>
      <c r="U97" s="312"/>
      <c r="V97" s="358">
        <f>+J97</f>
        <v>32</v>
      </c>
      <c r="W97" s="358">
        <v>95120</v>
      </c>
      <c r="X97" s="358">
        <f>+TRUNC(V97*W97)</f>
        <v>3043840</v>
      </c>
      <c r="Y97" s="313" t="s">
        <v>279</v>
      </c>
    </row>
    <row r="98" spans="1:25" x14ac:dyDescent="0.25">
      <c r="A98" s="321" t="s">
        <v>75</v>
      </c>
      <c r="B98" s="322" t="s">
        <v>53</v>
      </c>
      <c r="C98" s="322" t="s">
        <v>23</v>
      </c>
      <c r="D98" s="317">
        <v>489</v>
      </c>
      <c r="E98" s="312">
        <v>39900</v>
      </c>
      <c r="F98" s="312">
        <f t="shared" si="30"/>
        <v>19511100</v>
      </c>
      <c r="G98" s="312">
        <v>40000</v>
      </c>
      <c r="H98" s="312">
        <f t="shared" si="31"/>
        <v>19560000</v>
      </c>
      <c r="I98" s="312"/>
      <c r="J98" s="317">
        <v>366</v>
      </c>
      <c r="K98" s="312">
        <f t="shared" si="32"/>
        <v>14603400</v>
      </c>
      <c r="L98" s="312">
        <f t="shared" si="33"/>
        <v>14640000</v>
      </c>
      <c r="M98" s="312"/>
      <c r="N98" s="312"/>
      <c r="O98" s="312"/>
      <c r="P98" s="312"/>
      <c r="Q98" s="312"/>
      <c r="R98" s="312"/>
      <c r="S98" s="312"/>
      <c r="T98" s="312"/>
      <c r="U98" s="312"/>
      <c r="V98" s="358"/>
      <c r="W98" s="358"/>
      <c r="X98" s="358"/>
      <c r="Y98" s="313"/>
    </row>
    <row r="99" spans="1:25" x14ac:dyDescent="0.25">
      <c r="A99" s="323" t="s">
        <v>76</v>
      </c>
      <c r="B99" s="324" t="s">
        <v>82</v>
      </c>
      <c r="C99" s="324" t="s">
        <v>33</v>
      </c>
      <c r="D99" s="325">
        <v>40</v>
      </c>
      <c r="E99" s="326">
        <v>5300</v>
      </c>
      <c r="F99" s="326">
        <f t="shared" si="30"/>
        <v>212000</v>
      </c>
      <c r="G99" s="326">
        <v>5048</v>
      </c>
      <c r="H99" s="326">
        <f t="shared" si="31"/>
        <v>201920</v>
      </c>
      <c r="I99" s="326"/>
      <c r="J99" s="325">
        <v>31</v>
      </c>
      <c r="K99" s="326">
        <f t="shared" si="32"/>
        <v>164300</v>
      </c>
      <c r="L99" s="326">
        <f t="shared" si="33"/>
        <v>156488</v>
      </c>
      <c r="M99" s="326"/>
      <c r="N99" s="326"/>
      <c r="O99" s="326"/>
      <c r="P99" s="326"/>
      <c r="Q99" s="326"/>
      <c r="R99" s="326"/>
      <c r="S99" s="326"/>
      <c r="T99" s="326"/>
      <c r="U99" s="326"/>
      <c r="V99" s="359"/>
      <c r="W99" s="359"/>
      <c r="X99" s="359"/>
      <c r="Y99" s="327"/>
    </row>
    <row r="100" spans="1:25" x14ac:dyDescent="0.25">
      <c r="A100" s="328"/>
      <c r="B100" s="329"/>
      <c r="C100" s="329"/>
      <c r="D100" s="330"/>
      <c r="E100" s="331"/>
      <c r="F100" s="331"/>
      <c r="G100" s="331"/>
      <c r="H100" s="331"/>
      <c r="I100" s="331"/>
      <c r="J100" s="330"/>
      <c r="K100" s="331"/>
      <c r="L100" s="331"/>
      <c r="M100" s="331"/>
      <c r="N100" s="331"/>
      <c r="O100" s="331"/>
      <c r="P100" s="331"/>
      <c r="Q100" s="331"/>
      <c r="R100" s="331"/>
      <c r="S100" s="331"/>
      <c r="T100" s="331"/>
      <c r="U100" s="331"/>
      <c r="V100" s="360"/>
      <c r="W100" s="360"/>
      <c r="X100" s="360"/>
      <c r="Y100" s="332"/>
    </row>
    <row r="101" spans="1:25" x14ac:dyDescent="0.25">
      <c r="A101" s="321" t="s">
        <v>83</v>
      </c>
      <c r="B101" s="322" t="s">
        <v>84</v>
      </c>
      <c r="C101" s="322" t="s">
        <v>5</v>
      </c>
      <c r="D101" s="317">
        <v>0</v>
      </c>
      <c r="E101" s="312"/>
      <c r="F101" s="312">
        <f>+SUBTOTAL(9,F102:F104)</f>
        <v>27025900</v>
      </c>
      <c r="G101" s="312"/>
      <c r="H101" s="312">
        <f>+SUBTOTAL(9,H102:H104)</f>
        <v>26980960</v>
      </c>
      <c r="I101" s="312"/>
      <c r="J101" s="317"/>
      <c r="K101" s="312">
        <f>+SUBTOTAL(9,K102:K104)</f>
        <v>18472300</v>
      </c>
      <c r="L101" s="312">
        <f>+SUBTOTAL(9,L102:L104)</f>
        <v>18440672</v>
      </c>
      <c r="M101" s="312">
        <v>20</v>
      </c>
      <c r="N101" s="312">
        <f>TRUNC(O101/M101)</f>
        <v>392000</v>
      </c>
      <c r="O101" s="312">
        <v>7840000</v>
      </c>
      <c r="P101" s="312">
        <v>100000</v>
      </c>
      <c r="Q101" s="312">
        <f>+M101*P101</f>
        <v>2000000</v>
      </c>
      <c r="R101" s="312">
        <f>+N101+P101</f>
        <v>492000</v>
      </c>
      <c r="S101" s="312">
        <f>+O101+Q101</f>
        <v>9840000</v>
      </c>
      <c r="T101" s="312">
        <f>+K101-S101</f>
        <v>8632300</v>
      </c>
      <c r="U101" s="312">
        <f>+L101-S101</f>
        <v>8600672</v>
      </c>
      <c r="V101" s="358"/>
      <c r="W101" s="358"/>
      <c r="X101" s="358"/>
      <c r="Y101" s="313"/>
    </row>
    <row r="102" spans="1:25" x14ac:dyDescent="0.25">
      <c r="A102" s="321" t="s">
        <v>73</v>
      </c>
      <c r="B102" s="322" t="s">
        <v>74</v>
      </c>
      <c r="C102" s="322" t="s">
        <v>11</v>
      </c>
      <c r="D102" s="317">
        <v>68</v>
      </c>
      <c r="E102" s="312">
        <v>31500</v>
      </c>
      <c r="F102" s="312">
        <f t="shared" ref="F102:F104" si="34">+TRUNC(D102*E102)</f>
        <v>2142000</v>
      </c>
      <c r="G102" s="312">
        <v>30000</v>
      </c>
      <c r="H102" s="312">
        <f t="shared" ref="H102:H104" si="35">+TRUNC(D102*G102)</f>
        <v>2040000</v>
      </c>
      <c r="I102" s="312"/>
      <c r="J102" s="317">
        <v>47</v>
      </c>
      <c r="K102" s="312">
        <f t="shared" ref="K102:K104" si="36">+TRUNC(E102*J102)</f>
        <v>1480500</v>
      </c>
      <c r="L102" s="312">
        <f t="shared" ref="L102:L104" si="37">+TRUNC(G102*J102)</f>
        <v>1410000</v>
      </c>
      <c r="M102" s="312"/>
      <c r="N102" s="312"/>
      <c r="O102" s="312"/>
      <c r="P102" s="312"/>
      <c r="Q102" s="312"/>
      <c r="R102" s="312"/>
      <c r="S102" s="312"/>
      <c r="T102" s="312"/>
      <c r="U102" s="312"/>
      <c r="V102" s="358">
        <f>+J102</f>
        <v>47</v>
      </c>
      <c r="W102" s="358">
        <v>95120</v>
      </c>
      <c r="X102" s="358">
        <f>+TRUNC(V102*W102)</f>
        <v>4470640</v>
      </c>
      <c r="Y102" s="313" t="s">
        <v>279</v>
      </c>
    </row>
    <row r="103" spans="1:25" x14ac:dyDescent="0.25">
      <c r="A103" s="321" t="s">
        <v>75</v>
      </c>
      <c r="B103" s="322" t="s">
        <v>53</v>
      </c>
      <c r="C103" s="322" t="s">
        <v>23</v>
      </c>
      <c r="D103" s="317">
        <v>621</v>
      </c>
      <c r="E103" s="312">
        <v>39900</v>
      </c>
      <c r="F103" s="312">
        <f t="shared" si="34"/>
        <v>24777900</v>
      </c>
      <c r="G103" s="312">
        <v>40000</v>
      </c>
      <c r="H103" s="312">
        <f t="shared" si="35"/>
        <v>24840000</v>
      </c>
      <c r="I103" s="312"/>
      <c r="J103" s="317">
        <v>424</v>
      </c>
      <c r="K103" s="312">
        <f t="shared" si="36"/>
        <v>16917600</v>
      </c>
      <c r="L103" s="312">
        <f t="shared" si="37"/>
        <v>16960000</v>
      </c>
      <c r="M103" s="312"/>
      <c r="N103" s="312"/>
      <c r="O103" s="312"/>
      <c r="P103" s="312"/>
      <c r="Q103" s="312"/>
      <c r="R103" s="312"/>
      <c r="S103" s="312"/>
      <c r="T103" s="312"/>
      <c r="U103" s="312"/>
      <c r="V103" s="358"/>
      <c r="W103" s="358"/>
      <c r="X103" s="358"/>
      <c r="Y103" s="313"/>
    </row>
    <row r="104" spans="1:25" x14ac:dyDescent="0.25">
      <c r="A104" s="323" t="s">
        <v>76</v>
      </c>
      <c r="B104" s="324" t="s">
        <v>85</v>
      </c>
      <c r="C104" s="324" t="s">
        <v>33</v>
      </c>
      <c r="D104" s="325">
        <v>20</v>
      </c>
      <c r="E104" s="326">
        <v>5300</v>
      </c>
      <c r="F104" s="326">
        <f t="shared" si="34"/>
        <v>106000</v>
      </c>
      <c r="G104" s="326">
        <v>5048</v>
      </c>
      <c r="H104" s="326">
        <f t="shared" si="35"/>
        <v>100960</v>
      </c>
      <c r="I104" s="326"/>
      <c r="J104" s="325">
        <v>14</v>
      </c>
      <c r="K104" s="326">
        <f t="shared" si="36"/>
        <v>74200</v>
      </c>
      <c r="L104" s="326">
        <f t="shared" si="37"/>
        <v>70672</v>
      </c>
      <c r="M104" s="326"/>
      <c r="N104" s="326"/>
      <c r="O104" s="326"/>
      <c r="P104" s="326"/>
      <c r="Q104" s="326"/>
      <c r="R104" s="326"/>
      <c r="S104" s="326"/>
      <c r="T104" s="326"/>
      <c r="U104" s="326"/>
      <c r="V104" s="359"/>
      <c r="W104" s="359"/>
      <c r="X104" s="359"/>
      <c r="Y104" s="327"/>
    </row>
    <row r="105" spans="1:25" x14ac:dyDescent="0.25">
      <c r="A105" s="328"/>
      <c r="B105" s="329"/>
      <c r="C105" s="329"/>
      <c r="D105" s="330"/>
      <c r="E105" s="331"/>
      <c r="F105" s="331"/>
      <c r="G105" s="331"/>
      <c r="H105" s="331"/>
      <c r="I105" s="331"/>
      <c r="J105" s="330"/>
      <c r="K105" s="331"/>
      <c r="L105" s="331"/>
      <c r="M105" s="331"/>
      <c r="N105" s="331"/>
      <c r="O105" s="331"/>
      <c r="P105" s="331"/>
      <c r="Q105" s="331"/>
      <c r="R105" s="331"/>
      <c r="S105" s="331"/>
      <c r="T105" s="331"/>
      <c r="U105" s="331"/>
      <c r="V105" s="360"/>
      <c r="W105" s="360"/>
      <c r="X105" s="360"/>
      <c r="Y105" s="332"/>
    </row>
    <row r="106" spans="1:25" x14ac:dyDescent="0.25">
      <c r="A106" s="321"/>
      <c r="B106" s="322"/>
      <c r="C106" s="322"/>
      <c r="D106" s="317"/>
      <c r="E106" s="312"/>
      <c r="F106" s="312"/>
      <c r="G106" s="312"/>
      <c r="H106" s="312"/>
      <c r="I106" s="312"/>
      <c r="J106" s="317"/>
      <c r="K106" s="312"/>
      <c r="L106" s="312"/>
      <c r="M106" s="312"/>
      <c r="N106" s="312"/>
      <c r="O106" s="312"/>
      <c r="P106" s="312"/>
      <c r="Q106" s="312"/>
      <c r="R106" s="312"/>
      <c r="S106" s="312"/>
      <c r="T106" s="312"/>
      <c r="U106" s="312"/>
      <c r="V106" s="358"/>
      <c r="W106" s="358"/>
      <c r="X106" s="358"/>
      <c r="Y106" s="313"/>
    </row>
    <row r="107" spans="1:25" x14ac:dyDescent="0.25">
      <c r="A107" s="321" t="s">
        <v>86</v>
      </c>
      <c r="B107" s="322" t="s">
        <v>87</v>
      </c>
      <c r="C107" s="322" t="s">
        <v>5</v>
      </c>
      <c r="D107" s="317">
        <v>0</v>
      </c>
      <c r="E107" s="312"/>
      <c r="F107" s="312">
        <f>+SUBTOTAL(9,F108:F113)</f>
        <v>21417450</v>
      </c>
      <c r="G107" s="312"/>
      <c r="H107" s="312">
        <f>+SUBTOTAL(9,H108:H113)</f>
        <v>21217608</v>
      </c>
      <c r="I107" s="312"/>
      <c r="J107" s="317"/>
      <c r="K107" s="312">
        <f>+SUBTOTAL(9,K108:K113)</f>
        <v>16699450</v>
      </c>
      <c r="L107" s="312">
        <f>+SUBTOTAL(9,L108:L113)</f>
        <v>16526264</v>
      </c>
      <c r="M107" s="312">
        <v>8</v>
      </c>
      <c r="N107" s="312">
        <f>TRUNC(O107/M107)</f>
        <v>555000</v>
      </c>
      <c r="O107" s="312">
        <v>4440000</v>
      </c>
      <c r="P107" s="312">
        <v>100000</v>
      </c>
      <c r="Q107" s="312">
        <f>+M107*P107</f>
        <v>800000</v>
      </c>
      <c r="R107" s="312">
        <f>+N107+P107</f>
        <v>655000</v>
      </c>
      <c r="S107" s="312">
        <f>+O107+Q107</f>
        <v>5240000</v>
      </c>
      <c r="T107" s="312">
        <f>+K107-S107</f>
        <v>11459450</v>
      </c>
      <c r="U107" s="312">
        <f>+L107-S107</f>
        <v>11286264</v>
      </c>
      <c r="V107" s="358"/>
      <c r="W107" s="358"/>
      <c r="X107" s="358"/>
      <c r="Y107" s="313"/>
    </row>
    <row r="108" spans="1:25" x14ac:dyDescent="0.25">
      <c r="A108" s="321" t="s">
        <v>73</v>
      </c>
      <c r="B108" s="322" t="s">
        <v>74</v>
      </c>
      <c r="C108" s="322" t="s">
        <v>11</v>
      </c>
      <c r="D108" s="317">
        <v>48</v>
      </c>
      <c r="E108" s="312">
        <v>31500</v>
      </c>
      <c r="F108" s="312">
        <f t="shared" ref="F108:F113" si="38">+TRUNC(D108*E108)</f>
        <v>1512000</v>
      </c>
      <c r="G108" s="312">
        <v>30000</v>
      </c>
      <c r="H108" s="312">
        <f t="shared" ref="H108:H113" si="39">+TRUNC(D108*G108)</f>
        <v>1440000</v>
      </c>
      <c r="I108" s="312"/>
      <c r="J108" s="317">
        <v>37</v>
      </c>
      <c r="K108" s="312">
        <f t="shared" ref="K108:K113" si="40">+TRUNC(E108*J108)</f>
        <v>1165500</v>
      </c>
      <c r="L108" s="312">
        <f t="shared" ref="L108:L113" si="41">+TRUNC(G108*J108)</f>
        <v>1110000</v>
      </c>
      <c r="M108" s="312"/>
      <c r="N108" s="312"/>
      <c r="O108" s="312"/>
      <c r="P108" s="312"/>
      <c r="Q108" s="312"/>
      <c r="R108" s="312"/>
      <c r="S108" s="312"/>
      <c r="T108" s="312"/>
      <c r="U108" s="312"/>
      <c r="V108" s="358">
        <f>+J108</f>
        <v>37</v>
      </c>
      <c r="W108" s="358">
        <v>95120</v>
      </c>
      <c r="X108" s="358">
        <f>+TRUNC(V108*W108)</f>
        <v>3519440</v>
      </c>
      <c r="Y108" s="313" t="s">
        <v>279</v>
      </c>
    </row>
    <row r="109" spans="1:25" x14ac:dyDescent="0.25">
      <c r="A109" s="321" t="s">
        <v>75</v>
      </c>
      <c r="B109" s="322" t="s">
        <v>53</v>
      </c>
      <c r="C109" s="322" t="s">
        <v>23</v>
      </c>
      <c r="D109" s="317">
        <v>404</v>
      </c>
      <c r="E109" s="312">
        <v>39900</v>
      </c>
      <c r="F109" s="312">
        <f t="shared" si="38"/>
        <v>16119600</v>
      </c>
      <c r="G109" s="312">
        <v>40000</v>
      </c>
      <c r="H109" s="312">
        <f t="shared" si="39"/>
        <v>16160000</v>
      </c>
      <c r="I109" s="312"/>
      <c r="J109" s="317">
        <v>306</v>
      </c>
      <c r="K109" s="312">
        <f t="shared" si="40"/>
        <v>12209400</v>
      </c>
      <c r="L109" s="312">
        <f t="shared" si="41"/>
        <v>12240000</v>
      </c>
      <c r="M109" s="312"/>
      <c r="N109" s="312"/>
      <c r="O109" s="312"/>
      <c r="P109" s="312"/>
      <c r="Q109" s="312"/>
      <c r="R109" s="312"/>
      <c r="S109" s="312"/>
      <c r="T109" s="312"/>
      <c r="U109" s="312"/>
      <c r="V109" s="358"/>
      <c r="W109" s="358"/>
      <c r="X109" s="358"/>
      <c r="Y109" s="313"/>
    </row>
    <row r="110" spans="1:25" x14ac:dyDescent="0.25">
      <c r="A110" s="321" t="s">
        <v>88</v>
      </c>
      <c r="B110" s="322" t="s">
        <v>55</v>
      </c>
      <c r="C110" s="322" t="s">
        <v>23</v>
      </c>
      <c r="D110" s="317">
        <v>6</v>
      </c>
      <c r="E110" s="312">
        <v>39900</v>
      </c>
      <c r="F110" s="312">
        <f t="shared" si="38"/>
        <v>239400</v>
      </c>
      <c r="G110" s="312">
        <v>40000</v>
      </c>
      <c r="H110" s="312">
        <f t="shared" si="39"/>
        <v>240000</v>
      </c>
      <c r="I110" s="312"/>
      <c r="J110" s="317">
        <v>5</v>
      </c>
      <c r="K110" s="312">
        <f t="shared" si="40"/>
        <v>199500</v>
      </c>
      <c r="L110" s="312">
        <f t="shared" si="41"/>
        <v>200000</v>
      </c>
      <c r="M110" s="312"/>
      <c r="N110" s="312"/>
      <c r="O110" s="312"/>
      <c r="P110" s="312"/>
      <c r="Q110" s="312"/>
      <c r="R110" s="312"/>
      <c r="S110" s="312"/>
      <c r="T110" s="312"/>
      <c r="U110" s="312"/>
      <c r="V110" s="358"/>
      <c r="W110" s="358"/>
      <c r="X110" s="358"/>
      <c r="Y110" s="313"/>
    </row>
    <row r="111" spans="1:25" x14ac:dyDescent="0.25">
      <c r="A111" s="321" t="s">
        <v>89</v>
      </c>
      <c r="B111" s="322" t="s">
        <v>35</v>
      </c>
      <c r="C111" s="322" t="s">
        <v>36</v>
      </c>
      <c r="D111" s="317">
        <v>3.05</v>
      </c>
      <c r="E111" s="312">
        <v>693000</v>
      </c>
      <c r="F111" s="312">
        <f t="shared" si="38"/>
        <v>2113650</v>
      </c>
      <c r="G111" s="312">
        <v>660000</v>
      </c>
      <c r="H111" s="312">
        <f t="shared" si="39"/>
        <v>2013000</v>
      </c>
      <c r="I111" s="312"/>
      <c r="J111" s="317">
        <v>3.05</v>
      </c>
      <c r="K111" s="312">
        <f t="shared" si="40"/>
        <v>2113650</v>
      </c>
      <c r="L111" s="312">
        <f t="shared" si="41"/>
        <v>2013000</v>
      </c>
      <c r="M111" s="312"/>
      <c r="N111" s="312"/>
      <c r="O111" s="312"/>
      <c r="P111" s="312"/>
      <c r="Q111" s="312"/>
      <c r="R111" s="312"/>
      <c r="S111" s="312"/>
      <c r="T111" s="312"/>
      <c r="U111" s="312"/>
      <c r="V111" s="358"/>
      <c r="W111" s="358"/>
      <c r="X111" s="358"/>
      <c r="Y111" s="313"/>
    </row>
    <row r="112" spans="1:25" x14ac:dyDescent="0.25">
      <c r="A112" s="321" t="s">
        <v>90</v>
      </c>
      <c r="B112" s="322" t="s">
        <v>25</v>
      </c>
      <c r="C112" s="322" t="s">
        <v>18</v>
      </c>
      <c r="D112" s="317">
        <v>88</v>
      </c>
      <c r="E112" s="312">
        <v>15800</v>
      </c>
      <c r="F112" s="312">
        <f t="shared" si="38"/>
        <v>1390400</v>
      </c>
      <c r="G112" s="312">
        <v>15048</v>
      </c>
      <c r="H112" s="312">
        <f t="shared" si="39"/>
        <v>1324224</v>
      </c>
      <c r="I112" s="312"/>
      <c r="J112" s="317">
        <v>62</v>
      </c>
      <c r="K112" s="312">
        <f t="shared" si="40"/>
        <v>979600</v>
      </c>
      <c r="L112" s="312">
        <f t="shared" si="41"/>
        <v>932976</v>
      </c>
      <c r="M112" s="312"/>
      <c r="N112" s="312"/>
      <c r="O112" s="312"/>
      <c r="P112" s="312"/>
      <c r="Q112" s="312"/>
      <c r="R112" s="312"/>
      <c r="S112" s="312"/>
      <c r="T112" s="312"/>
      <c r="U112" s="312"/>
      <c r="V112" s="358"/>
      <c r="W112" s="358"/>
      <c r="X112" s="358"/>
      <c r="Y112" s="313"/>
    </row>
    <row r="113" spans="1:25" x14ac:dyDescent="0.25">
      <c r="A113" s="323" t="s">
        <v>91</v>
      </c>
      <c r="B113" s="324" t="s">
        <v>77</v>
      </c>
      <c r="C113" s="324" t="s">
        <v>33</v>
      </c>
      <c r="D113" s="325">
        <v>8</v>
      </c>
      <c r="E113" s="326">
        <v>5300</v>
      </c>
      <c r="F113" s="326">
        <f t="shared" si="38"/>
        <v>42400</v>
      </c>
      <c r="G113" s="326">
        <v>5048</v>
      </c>
      <c r="H113" s="326">
        <f t="shared" si="39"/>
        <v>40384</v>
      </c>
      <c r="I113" s="326"/>
      <c r="J113" s="325">
        <v>6</v>
      </c>
      <c r="K113" s="326">
        <f t="shared" si="40"/>
        <v>31800</v>
      </c>
      <c r="L113" s="326">
        <f t="shared" si="41"/>
        <v>30288</v>
      </c>
      <c r="M113" s="326"/>
      <c r="N113" s="326"/>
      <c r="O113" s="326"/>
      <c r="P113" s="326"/>
      <c r="Q113" s="326"/>
      <c r="R113" s="326"/>
      <c r="S113" s="326"/>
      <c r="T113" s="326"/>
      <c r="U113" s="326"/>
      <c r="V113" s="359"/>
      <c r="W113" s="359"/>
      <c r="X113" s="359"/>
      <c r="Y113" s="327"/>
    </row>
    <row r="114" spans="1:25" x14ac:dyDescent="0.25">
      <c r="A114" s="339"/>
      <c r="B114" s="340"/>
      <c r="C114" s="340"/>
      <c r="D114" s="341"/>
      <c r="E114" s="342"/>
      <c r="F114" s="342"/>
      <c r="G114" s="342"/>
      <c r="H114" s="342"/>
      <c r="I114" s="342"/>
      <c r="J114" s="341"/>
      <c r="K114" s="342"/>
      <c r="L114" s="342"/>
      <c r="M114" s="342"/>
      <c r="N114" s="342"/>
      <c r="O114" s="342"/>
      <c r="P114" s="342"/>
      <c r="Q114" s="342"/>
      <c r="R114" s="342"/>
      <c r="S114" s="342"/>
      <c r="T114" s="342"/>
      <c r="U114" s="342"/>
      <c r="V114" s="361"/>
      <c r="W114" s="361"/>
      <c r="X114" s="361"/>
      <c r="Y114" s="343"/>
    </row>
    <row r="116" spans="1:25" x14ac:dyDescent="0.25">
      <c r="F116" s="2">
        <f>+SUM(F7,F22,F37,F69,F87,F96,F101,F107)</f>
        <v>434237513</v>
      </c>
      <c r="H116" s="2">
        <f>+SUM(H7,H22,H37,H69,H87,H96,H101,H107)</f>
        <v>398139956</v>
      </c>
      <c r="K116" s="2">
        <f>+SUM(K7,K22,K37,K69,K87,K96,K101,K107)</f>
        <v>284630214</v>
      </c>
      <c r="L116" s="2">
        <f>+SUM(L7,L22,L37,L69,L87,L96,L101,L107)</f>
        <v>264049966</v>
      </c>
      <c r="O116" s="2">
        <f>+SUM(O7,O22,O37,O69,O87,O96,O101,O107)</f>
        <v>282519000</v>
      </c>
      <c r="Q116" s="2">
        <f>+SUM(Q7,Q22,Q37,Q69,Q87,Q96,Q101,Q107)</f>
        <v>81600000</v>
      </c>
      <c r="S116" s="2">
        <f>+SUM(S7,S22,S37,S69,S87,S96,S101,S107)</f>
        <v>364119000</v>
      </c>
      <c r="T116" s="2">
        <f t="shared" ref="T116:U116" si="42">+SUM(T7,T22,T37,T69,T87,T96,T101,T107)</f>
        <v>-79488786</v>
      </c>
      <c r="U116" s="2">
        <f t="shared" si="42"/>
        <v>-100069034</v>
      </c>
      <c r="X116" s="2">
        <f>+X6</f>
        <v>68440238</v>
      </c>
    </row>
    <row r="117" spans="1:25" x14ac:dyDescent="0.25">
      <c r="F117" s="2">
        <f>+F5-F116</f>
        <v>0</v>
      </c>
      <c r="H117" s="2">
        <f>+H5-H116</f>
        <v>0</v>
      </c>
      <c r="K117" s="2">
        <f>+K5-K116</f>
        <v>41926400</v>
      </c>
      <c r="L117" s="2">
        <f>+L5-L116</f>
        <v>39928792</v>
      </c>
    </row>
  </sheetData>
  <mergeCells count="11">
    <mergeCell ref="U3:U4"/>
    <mergeCell ref="Y2:Y4"/>
    <mergeCell ref="K2:L3"/>
    <mergeCell ref="P2:Q3"/>
    <mergeCell ref="R2:S3"/>
    <mergeCell ref="A2:A4"/>
    <mergeCell ref="B2:B4"/>
    <mergeCell ref="C2:C4"/>
    <mergeCell ref="D2:D4"/>
    <mergeCell ref="J2:J4"/>
    <mergeCell ref="T3:T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C2CCB-B09C-42B8-B9C3-06ABB0A23BD6}">
  <dimension ref="A1:Z73"/>
  <sheetViews>
    <sheetView view="pageBreakPreview" zoomScale="60" zoomScaleNormal="100" workbookViewId="0">
      <pane xSplit="6" ySplit="6" topLeftCell="G7" activePane="bottomRight" state="frozen"/>
      <selection activeCell="O5" sqref="O5"/>
      <selection pane="topRight" activeCell="O5" sqref="O5"/>
      <selection pane="bottomLeft" activeCell="O5" sqref="O5"/>
      <selection pane="bottomRight" activeCell="M28" sqref="M28"/>
    </sheetView>
  </sheetViews>
  <sheetFormatPr defaultRowHeight="26.25" x14ac:dyDescent="0.25"/>
  <cols>
    <col min="1" max="1" width="18.85546875" style="5" customWidth="1"/>
    <col min="2" max="2" width="29.28515625" style="5" customWidth="1"/>
    <col min="3" max="6" width="9.140625" style="5"/>
    <col min="7" max="8" width="17.42578125" style="6" customWidth="1"/>
    <col min="9" max="9" width="21" style="6" customWidth="1"/>
    <col min="10" max="10" width="17.42578125" style="6" customWidth="1"/>
    <col min="11" max="12" width="21" style="6" customWidth="1"/>
    <col min="13" max="13" width="17.42578125" style="6" customWidth="1"/>
    <col min="14" max="15" width="21" style="6" customWidth="1"/>
    <col min="16" max="16" width="17.42578125" style="6" customWidth="1"/>
    <col min="17" max="18" width="21" style="6" customWidth="1"/>
    <col min="19" max="19" width="18.5703125" style="6" customWidth="1"/>
    <col min="20" max="26" width="9.140625" style="6"/>
    <col min="27" max="30" width="9.140625" style="5"/>
    <col min="31" max="31" width="25.7109375" style="5" customWidth="1"/>
    <col min="32" max="16384" width="9.140625" style="5"/>
  </cols>
  <sheetData>
    <row r="1" spans="1:26" ht="26.25" customHeight="1" x14ac:dyDescent="0.25">
      <c r="A1" s="4" t="s">
        <v>93</v>
      </c>
      <c r="J1" s="7"/>
      <c r="K1" s="7"/>
      <c r="L1" s="7"/>
    </row>
    <row r="2" spans="1:26" s="18" customFormat="1" ht="33.75" customHeight="1" x14ac:dyDescent="0.25">
      <c r="A2" s="8" t="s">
        <v>94</v>
      </c>
      <c r="B2" s="9" t="s">
        <v>95</v>
      </c>
      <c r="C2" s="9" t="s">
        <v>96</v>
      </c>
      <c r="D2" s="9" t="s">
        <v>97</v>
      </c>
      <c r="E2" s="9" t="s">
        <v>98</v>
      </c>
      <c r="F2" s="10" t="s">
        <v>99</v>
      </c>
      <c r="G2" s="11" t="s">
        <v>100</v>
      </c>
      <c r="H2" s="12"/>
      <c r="I2" s="13"/>
      <c r="J2" s="14" t="s">
        <v>101</v>
      </c>
      <c r="K2" s="15"/>
      <c r="L2" s="15"/>
      <c r="M2" s="15"/>
      <c r="N2" s="15"/>
      <c r="O2" s="15"/>
      <c r="P2" s="15"/>
      <c r="Q2" s="15"/>
      <c r="R2" s="16"/>
      <c r="S2" s="16" t="s">
        <v>102</v>
      </c>
      <c r="T2" s="17"/>
      <c r="U2" s="17"/>
      <c r="V2" s="17"/>
      <c r="W2" s="17"/>
      <c r="X2" s="17"/>
      <c r="Y2" s="17"/>
      <c r="Z2" s="17"/>
    </row>
    <row r="3" spans="1:26" s="18" customFormat="1" ht="33.75" customHeight="1" x14ac:dyDescent="0.25">
      <c r="A3" s="19"/>
      <c r="B3" s="20"/>
      <c r="C3" s="20"/>
      <c r="D3" s="20"/>
      <c r="E3" s="20"/>
      <c r="F3" s="21"/>
      <c r="G3" s="22" t="s">
        <v>3</v>
      </c>
      <c r="H3" s="23" t="s">
        <v>103</v>
      </c>
      <c r="I3" s="24" t="s">
        <v>104</v>
      </c>
      <c r="J3" s="25" t="s">
        <v>105</v>
      </c>
      <c r="K3" s="26"/>
      <c r="L3" s="24"/>
      <c r="M3" s="27" t="s">
        <v>106</v>
      </c>
      <c r="N3" s="28"/>
      <c r="O3" s="29"/>
      <c r="P3" s="27" t="s">
        <v>107</v>
      </c>
      <c r="Q3" s="28"/>
      <c r="R3" s="29"/>
      <c r="S3" s="30"/>
      <c r="T3" s="17"/>
      <c r="U3" s="17"/>
      <c r="V3" s="17"/>
      <c r="W3" s="17"/>
      <c r="X3" s="17"/>
      <c r="Y3" s="17"/>
      <c r="Z3" s="17"/>
    </row>
    <row r="4" spans="1:26" s="18" customFormat="1" ht="33.75" customHeight="1" x14ac:dyDescent="0.25">
      <c r="A4" s="19"/>
      <c r="B4" s="20"/>
      <c r="C4" s="20"/>
      <c r="D4" s="20"/>
      <c r="E4" s="20"/>
      <c r="F4" s="21"/>
      <c r="G4" s="22"/>
      <c r="H4" s="23"/>
      <c r="I4" s="24"/>
      <c r="J4" s="31" t="s">
        <v>98</v>
      </c>
      <c r="K4" s="32" t="s">
        <v>108</v>
      </c>
      <c r="L4" s="33" t="s">
        <v>109</v>
      </c>
      <c r="M4" s="31" t="s">
        <v>98</v>
      </c>
      <c r="N4" s="32" t="s">
        <v>108</v>
      </c>
      <c r="O4" s="34" t="s">
        <v>109</v>
      </c>
      <c r="P4" s="31" t="s">
        <v>98</v>
      </c>
      <c r="Q4" s="32" t="s">
        <v>108</v>
      </c>
      <c r="R4" s="34" t="s">
        <v>109</v>
      </c>
      <c r="S4" s="35"/>
      <c r="T4" s="36"/>
      <c r="U4" s="36"/>
      <c r="V4" s="36"/>
      <c r="W4" s="36"/>
      <c r="X4" s="36"/>
      <c r="Y4" s="17"/>
      <c r="Z4" s="17"/>
    </row>
    <row r="5" spans="1:26" s="18" customFormat="1" ht="33.75" customHeight="1" x14ac:dyDescent="0.25">
      <c r="A5" s="37" t="s">
        <v>110</v>
      </c>
      <c r="B5" s="38"/>
      <c r="C5" s="38"/>
      <c r="D5" s="38"/>
      <c r="E5" s="38"/>
      <c r="F5" s="39"/>
      <c r="G5" s="40"/>
      <c r="H5" s="41"/>
      <c r="I5" s="42">
        <f>I15+I24+I34+I51+I56+I61+I66+I67</f>
        <v>284630205</v>
      </c>
      <c r="J5" s="43"/>
      <c r="K5" s="42">
        <f>K15+K24+K34+K51+K56+K61+K66+K67</f>
        <v>126367000</v>
      </c>
      <c r="L5" s="42">
        <f>I5-K5</f>
        <v>158263205</v>
      </c>
      <c r="M5" s="43"/>
      <c r="N5" s="42">
        <f>N15+N24+N34+N51+N56+N61+N66+N67</f>
        <v>188241000</v>
      </c>
      <c r="O5" s="44">
        <f>F5-N5</f>
        <v>-188241000</v>
      </c>
      <c r="P5" s="43"/>
      <c r="Q5" s="42">
        <f>Q15+Q24+Q34+Q51+Q56+Q61+Q66+Q67</f>
        <v>362243500</v>
      </c>
      <c r="R5" s="44">
        <f>I5-Q5</f>
        <v>-77613295</v>
      </c>
      <c r="S5" s="45"/>
      <c r="T5" s="36"/>
      <c r="U5" s="36"/>
      <c r="V5" s="36"/>
      <c r="W5" s="36"/>
      <c r="X5" s="36"/>
      <c r="Y5" s="17"/>
      <c r="Z5" s="17"/>
    </row>
    <row r="6" spans="1:26" s="18" customFormat="1" ht="33.75" customHeight="1" x14ac:dyDescent="0.25">
      <c r="A6" s="46"/>
      <c r="B6" s="47"/>
      <c r="C6" s="47"/>
      <c r="D6" s="47"/>
      <c r="E6" s="47"/>
      <c r="F6" s="48"/>
      <c r="G6" s="49"/>
      <c r="H6" s="50"/>
      <c r="I6" s="51"/>
      <c r="J6" s="52"/>
      <c r="K6" s="53"/>
      <c r="L6" s="51"/>
      <c r="M6" s="54"/>
      <c r="N6" s="55"/>
      <c r="O6" s="56"/>
      <c r="P6" s="54"/>
      <c r="Q6" s="55"/>
      <c r="R6" s="56"/>
      <c r="S6" s="57"/>
      <c r="T6" s="36"/>
      <c r="U6" s="36"/>
      <c r="V6" s="36"/>
      <c r="W6" s="36"/>
      <c r="X6" s="36"/>
      <c r="Y6" s="17"/>
      <c r="Z6" s="17"/>
    </row>
    <row r="7" spans="1:26" s="18" customFormat="1" ht="33.75" customHeight="1" x14ac:dyDescent="0.25">
      <c r="A7" s="58" t="s">
        <v>111</v>
      </c>
      <c r="B7" s="59" t="s">
        <v>112</v>
      </c>
      <c r="C7" s="60">
        <v>1</v>
      </c>
      <c r="D7" s="60" t="s">
        <v>113</v>
      </c>
      <c r="E7" s="59"/>
      <c r="F7" s="61"/>
      <c r="G7" s="62">
        <v>47</v>
      </c>
      <c r="H7" s="63"/>
      <c r="I7" s="64">
        <v>18807511</v>
      </c>
      <c r="J7" s="62">
        <v>158000</v>
      </c>
      <c r="K7" s="63">
        <f>G7*J7</f>
        <v>7426000</v>
      </c>
      <c r="L7" s="64"/>
      <c r="M7" s="62">
        <v>363000</v>
      </c>
      <c r="N7" s="63">
        <f>G7*M7</f>
        <v>17061000</v>
      </c>
      <c r="O7" s="64"/>
      <c r="P7" s="62">
        <v>361900</v>
      </c>
      <c r="Q7" s="63">
        <f>G7*P7</f>
        <v>17009300</v>
      </c>
      <c r="R7" s="64"/>
      <c r="S7" s="65"/>
      <c r="T7" s="17"/>
      <c r="U7" s="17"/>
      <c r="V7" s="17"/>
      <c r="W7" s="17"/>
      <c r="X7" s="17"/>
      <c r="Y7" s="17"/>
      <c r="Z7" s="17"/>
    </row>
    <row r="8" spans="1:26" s="18" customFormat="1" ht="33.75" customHeight="1" x14ac:dyDescent="0.25">
      <c r="A8" s="66" t="s">
        <v>114</v>
      </c>
      <c r="B8" s="67" t="s">
        <v>115</v>
      </c>
      <c r="C8" s="68">
        <v>1</v>
      </c>
      <c r="D8" s="68" t="s">
        <v>113</v>
      </c>
      <c r="E8" s="67"/>
      <c r="F8" s="69"/>
      <c r="G8" s="70"/>
      <c r="H8" s="71"/>
      <c r="I8" s="72"/>
      <c r="J8" s="70">
        <v>117000</v>
      </c>
      <c r="K8" s="71"/>
      <c r="L8" s="72"/>
      <c r="M8" s="70"/>
      <c r="N8" s="71"/>
      <c r="O8" s="72"/>
      <c r="P8" s="70"/>
      <c r="Q8" s="71"/>
      <c r="R8" s="72"/>
      <c r="S8" s="73"/>
      <c r="T8" s="17"/>
      <c r="U8" s="17"/>
      <c r="V8" s="17"/>
      <c r="W8" s="17"/>
      <c r="X8" s="17"/>
      <c r="Y8" s="17"/>
      <c r="Z8" s="17"/>
    </row>
    <row r="9" spans="1:26" s="18" customFormat="1" ht="33.75" customHeight="1" x14ac:dyDescent="0.25">
      <c r="A9" s="66" t="s">
        <v>116</v>
      </c>
      <c r="B9" s="67" t="s">
        <v>117</v>
      </c>
      <c r="C9" s="68">
        <v>1</v>
      </c>
      <c r="D9" s="68" t="s">
        <v>113</v>
      </c>
      <c r="E9" s="67"/>
      <c r="F9" s="69"/>
      <c r="G9" s="70">
        <v>47</v>
      </c>
      <c r="H9" s="71"/>
      <c r="I9" s="72"/>
      <c r="J9" s="70">
        <v>97000</v>
      </c>
      <c r="K9" s="71">
        <f>G9*J9</f>
        <v>4559000</v>
      </c>
      <c r="L9" s="72"/>
      <c r="M9" s="70">
        <v>288000</v>
      </c>
      <c r="N9" s="71">
        <f>G9*M9</f>
        <v>13536000</v>
      </c>
      <c r="O9" s="72"/>
      <c r="P9" s="70">
        <v>186000</v>
      </c>
      <c r="Q9" s="71">
        <f>G9*P9</f>
        <v>8742000</v>
      </c>
      <c r="R9" s="72"/>
      <c r="S9" s="73"/>
      <c r="T9" s="17"/>
      <c r="U9" s="17"/>
      <c r="V9" s="17"/>
      <c r="W9" s="17"/>
      <c r="X9" s="17"/>
      <c r="Y9" s="17"/>
      <c r="Z9" s="17"/>
    </row>
    <row r="10" spans="1:26" s="18" customFormat="1" ht="33.75" customHeight="1" x14ac:dyDescent="0.25">
      <c r="A10" s="66"/>
      <c r="B10" s="67" t="s">
        <v>118</v>
      </c>
      <c r="C10" s="68">
        <v>1</v>
      </c>
      <c r="D10" s="68" t="s">
        <v>113</v>
      </c>
      <c r="E10" s="67"/>
      <c r="F10" s="69"/>
      <c r="G10" s="70"/>
      <c r="H10" s="71"/>
      <c r="I10" s="72"/>
      <c r="J10" s="70">
        <v>82000</v>
      </c>
      <c r="K10" s="71"/>
      <c r="L10" s="72"/>
      <c r="M10" s="70">
        <v>219000</v>
      </c>
      <c r="N10" s="71"/>
      <c r="O10" s="72"/>
      <c r="P10" s="70"/>
      <c r="Q10" s="71"/>
      <c r="R10" s="72"/>
      <c r="S10" s="73"/>
      <c r="T10" s="17"/>
      <c r="U10" s="17"/>
      <c r="V10" s="17"/>
      <c r="W10" s="17"/>
      <c r="X10" s="17"/>
      <c r="Y10" s="17"/>
      <c r="Z10" s="17"/>
    </row>
    <row r="11" spans="1:26" s="18" customFormat="1" ht="33.75" customHeight="1" x14ac:dyDescent="0.25">
      <c r="A11" s="66"/>
      <c r="B11" s="67" t="s">
        <v>119</v>
      </c>
      <c r="C11" s="68">
        <v>1</v>
      </c>
      <c r="D11" s="68" t="s">
        <v>113</v>
      </c>
      <c r="E11" s="67"/>
      <c r="F11" s="69"/>
      <c r="G11" s="70"/>
      <c r="H11" s="71"/>
      <c r="I11" s="72"/>
      <c r="J11" s="70">
        <v>67000</v>
      </c>
      <c r="K11" s="71"/>
      <c r="L11" s="72"/>
      <c r="M11" s="70"/>
      <c r="N11" s="71"/>
      <c r="O11" s="72"/>
      <c r="P11" s="70"/>
      <c r="Q11" s="71"/>
      <c r="R11" s="72"/>
      <c r="S11" s="73"/>
      <c r="T11" s="17"/>
      <c r="U11" s="17"/>
      <c r="V11" s="17"/>
      <c r="W11" s="17"/>
      <c r="X11" s="17"/>
      <c r="Y11" s="17"/>
      <c r="Z11" s="17"/>
    </row>
    <row r="12" spans="1:26" s="18" customFormat="1" ht="33.75" customHeight="1" x14ac:dyDescent="0.25">
      <c r="A12" s="66"/>
      <c r="B12" s="67" t="s">
        <v>120</v>
      </c>
      <c r="C12" s="68">
        <v>1</v>
      </c>
      <c r="D12" s="68" t="s">
        <v>113</v>
      </c>
      <c r="E12" s="67"/>
      <c r="F12" s="69" t="s">
        <v>121</v>
      </c>
      <c r="G12" s="70">
        <v>47</v>
      </c>
      <c r="H12" s="71"/>
      <c r="I12" s="72"/>
      <c r="J12" s="70"/>
      <c r="K12" s="71"/>
      <c r="L12" s="72"/>
      <c r="M12" s="70">
        <v>157000</v>
      </c>
      <c r="N12" s="71">
        <f>G12*M12</f>
        <v>7379000</v>
      </c>
      <c r="O12" s="72"/>
      <c r="P12" s="70">
        <v>130900</v>
      </c>
      <c r="Q12" s="71">
        <f>G12*P12</f>
        <v>6152300</v>
      </c>
      <c r="R12" s="72"/>
      <c r="S12" s="73"/>
      <c r="T12" s="17"/>
      <c r="U12" s="17"/>
      <c r="V12" s="17"/>
      <c r="W12" s="17"/>
      <c r="X12" s="17"/>
      <c r="Y12" s="17"/>
      <c r="Z12" s="17"/>
    </row>
    <row r="13" spans="1:26" s="18" customFormat="1" ht="33.75" customHeight="1" x14ac:dyDescent="0.25">
      <c r="A13" s="66"/>
      <c r="B13" s="67" t="s">
        <v>122</v>
      </c>
      <c r="C13" s="68">
        <v>5</v>
      </c>
      <c r="D13" s="68" t="s">
        <v>123</v>
      </c>
      <c r="E13" s="67"/>
      <c r="F13" s="69"/>
      <c r="G13" s="70">
        <f>C13*G12</f>
        <v>235</v>
      </c>
      <c r="H13" s="71"/>
      <c r="I13" s="72"/>
      <c r="J13" s="70"/>
      <c r="K13" s="71"/>
      <c r="L13" s="72"/>
      <c r="M13" s="70">
        <v>15000</v>
      </c>
      <c r="N13" s="71">
        <f>G13*M13</f>
        <v>3525000</v>
      </c>
      <c r="O13" s="72"/>
      <c r="P13" s="70">
        <v>12000</v>
      </c>
      <c r="Q13" s="71">
        <f>G13*P13</f>
        <v>2820000</v>
      </c>
      <c r="R13" s="72"/>
      <c r="S13" s="73"/>
      <c r="T13" s="17"/>
      <c r="U13" s="17"/>
      <c r="V13" s="17"/>
      <c r="W13" s="17"/>
      <c r="X13" s="17"/>
      <c r="Y13" s="17"/>
      <c r="Z13" s="17"/>
    </row>
    <row r="14" spans="1:26" s="18" customFormat="1" ht="33.75" customHeight="1" x14ac:dyDescent="0.25">
      <c r="A14" s="66"/>
      <c r="B14" s="67" t="s">
        <v>124</v>
      </c>
      <c r="C14" s="68">
        <v>5</v>
      </c>
      <c r="D14" s="68" t="s">
        <v>113</v>
      </c>
      <c r="E14" s="67"/>
      <c r="F14" s="69"/>
      <c r="G14" s="70">
        <f>G13</f>
        <v>235</v>
      </c>
      <c r="H14" s="74"/>
      <c r="I14" s="75"/>
      <c r="J14" s="76"/>
      <c r="K14" s="71"/>
      <c r="L14" s="72"/>
      <c r="M14" s="70">
        <v>18000</v>
      </c>
      <c r="N14" s="71">
        <f>G14*M14</f>
        <v>4230000</v>
      </c>
      <c r="O14" s="75"/>
      <c r="P14" s="70">
        <v>10000</v>
      </c>
      <c r="Q14" s="71">
        <f>G14*P14</f>
        <v>2350000</v>
      </c>
      <c r="R14" s="75"/>
      <c r="S14" s="77"/>
      <c r="T14" s="17"/>
      <c r="U14" s="17"/>
      <c r="V14" s="17"/>
      <c r="W14" s="17"/>
      <c r="X14" s="17"/>
      <c r="Y14" s="17"/>
      <c r="Z14" s="17"/>
    </row>
    <row r="15" spans="1:26" s="88" customFormat="1" ht="33.75" customHeight="1" x14ac:dyDescent="0.25">
      <c r="A15" s="78" t="s">
        <v>125</v>
      </c>
      <c r="B15" s="79"/>
      <c r="C15" s="80"/>
      <c r="D15" s="80"/>
      <c r="E15" s="81"/>
      <c r="F15" s="82"/>
      <c r="G15" s="83"/>
      <c r="H15" s="84"/>
      <c r="I15" s="85">
        <f>SUM(I7:I14)</f>
        <v>18807511</v>
      </c>
      <c r="J15" s="83"/>
      <c r="K15" s="84">
        <f>SUM(K7:K14)</f>
        <v>11985000</v>
      </c>
      <c r="L15" s="85">
        <f>I15-K15</f>
        <v>6822511</v>
      </c>
      <c r="M15" s="83"/>
      <c r="N15" s="84">
        <f>SUM(N7:N14)</f>
        <v>45731000</v>
      </c>
      <c r="O15" s="85">
        <f>I15-N15</f>
        <v>-26923489</v>
      </c>
      <c r="P15" s="83"/>
      <c r="Q15" s="84">
        <f>SUM(Q7:Q14)</f>
        <v>37073600</v>
      </c>
      <c r="R15" s="85">
        <f>I15-Q15</f>
        <v>-18266089</v>
      </c>
      <c r="S15" s="86"/>
      <c r="T15" s="87"/>
      <c r="U15" s="87"/>
      <c r="V15" s="87"/>
      <c r="W15" s="87"/>
      <c r="X15" s="87"/>
      <c r="Y15" s="87"/>
      <c r="Z15" s="87"/>
    </row>
    <row r="16" spans="1:26" s="18" customFormat="1" ht="33.75" customHeight="1" x14ac:dyDescent="0.25">
      <c r="A16" s="58" t="s">
        <v>126</v>
      </c>
      <c r="B16" s="59" t="s">
        <v>127</v>
      </c>
      <c r="C16" s="60">
        <v>1</v>
      </c>
      <c r="D16" s="60" t="s">
        <v>113</v>
      </c>
      <c r="E16" s="59"/>
      <c r="F16" s="61"/>
      <c r="G16" s="62">
        <v>29</v>
      </c>
      <c r="H16" s="63"/>
      <c r="I16" s="64">
        <v>14001728</v>
      </c>
      <c r="J16" s="62">
        <v>210000</v>
      </c>
      <c r="K16" s="63">
        <f>G16*J16</f>
        <v>6090000</v>
      </c>
      <c r="L16" s="64"/>
      <c r="M16" s="62">
        <v>538000</v>
      </c>
      <c r="N16" s="71">
        <f>G16*M16</f>
        <v>15602000</v>
      </c>
      <c r="O16" s="64"/>
      <c r="P16" s="62">
        <v>574200</v>
      </c>
      <c r="Q16" s="63">
        <f>G16*P16</f>
        <v>16651800</v>
      </c>
      <c r="R16" s="64"/>
      <c r="S16" s="65"/>
      <c r="T16" s="17"/>
      <c r="U16" s="17"/>
      <c r="V16" s="17"/>
      <c r="W16" s="17"/>
      <c r="X16" s="17"/>
      <c r="Y16" s="17"/>
      <c r="Z16" s="17"/>
    </row>
    <row r="17" spans="1:26" s="18" customFormat="1" ht="33.75" customHeight="1" x14ac:dyDescent="0.25">
      <c r="A17" s="66" t="s">
        <v>128</v>
      </c>
      <c r="B17" s="67" t="s">
        <v>129</v>
      </c>
      <c r="C17" s="68">
        <v>1</v>
      </c>
      <c r="D17" s="68" t="s">
        <v>113</v>
      </c>
      <c r="E17" s="67"/>
      <c r="F17" s="69"/>
      <c r="G17" s="70"/>
      <c r="H17" s="71"/>
      <c r="I17" s="72"/>
      <c r="J17" s="70"/>
      <c r="K17" s="71"/>
      <c r="L17" s="72"/>
      <c r="M17" s="70">
        <v>400000</v>
      </c>
      <c r="N17" s="89"/>
      <c r="O17" s="72"/>
      <c r="P17" s="70"/>
      <c r="Q17" s="89"/>
      <c r="R17" s="72"/>
      <c r="S17" s="73"/>
      <c r="T17" s="17"/>
      <c r="U17" s="17"/>
      <c r="V17" s="17"/>
      <c r="W17" s="17"/>
      <c r="X17" s="17"/>
      <c r="Y17" s="17"/>
      <c r="Z17" s="17"/>
    </row>
    <row r="18" spans="1:26" s="18" customFormat="1" ht="33.75" customHeight="1" x14ac:dyDescent="0.25">
      <c r="A18" s="66" t="s">
        <v>130</v>
      </c>
      <c r="B18" s="67" t="s">
        <v>131</v>
      </c>
      <c r="C18" s="68">
        <v>1</v>
      </c>
      <c r="D18" s="68" t="s">
        <v>113</v>
      </c>
      <c r="E18" s="67"/>
      <c r="F18" s="69"/>
      <c r="G18" s="70">
        <v>29</v>
      </c>
      <c r="H18" s="71"/>
      <c r="I18" s="72"/>
      <c r="J18" s="70">
        <v>112000</v>
      </c>
      <c r="K18" s="71">
        <f>G18*J18</f>
        <v>3248000</v>
      </c>
      <c r="L18" s="72"/>
      <c r="M18" s="70">
        <v>288000</v>
      </c>
      <c r="N18" s="71">
        <f>G18*M18</f>
        <v>8352000</v>
      </c>
      <c r="O18" s="72"/>
      <c r="P18" s="70">
        <v>329000</v>
      </c>
      <c r="Q18" s="71">
        <f>G18*P18</f>
        <v>9541000</v>
      </c>
      <c r="R18" s="72"/>
      <c r="S18" s="73"/>
      <c r="T18" s="17"/>
      <c r="U18" s="17"/>
      <c r="V18" s="17"/>
      <c r="W18" s="17"/>
      <c r="X18" s="17"/>
      <c r="Y18" s="17"/>
      <c r="Z18" s="17"/>
    </row>
    <row r="19" spans="1:26" s="18" customFormat="1" ht="33.75" customHeight="1" x14ac:dyDescent="0.25">
      <c r="A19" s="66"/>
      <c r="B19" s="67" t="s">
        <v>132</v>
      </c>
      <c r="C19" s="68">
        <v>1</v>
      </c>
      <c r="D19" s="68" t="s">
        <v>113</v>
      </c>
      <c r="E19" s="67"/>
      <c r="F19" s="69"/>
      <c r="G19" s="70"/>
      <c r="H19" s="71"/>
      <c r="I19" s="72"/>
      <c r="J19" s="70"/>
      <c r="K19" s="71"/>
      <c r="L19" s="72"/>
      <c r="M19" s="70">
        <v>288000</v>
      </c>
      <c r="N19" s="71"/>
      <c r="O19" s="90"/>
      <c r="P19" s="70"/>
      <c r="Q19" s="71"/>
      <c r="R19" s="90"/>
      <c r="S19" s="91"/>
      <c r="T19" s="17"/>
      <c r="U19" s="17"/>
      <c r="V19" s="17"/>
      <c r="W19" s="17"/>
      <c r="X19" s="17"/>
      <c r="Y19" s="17"/>
      <c r="Z19" s="17"/>
    </row>
    <row r="20" spans="1:26" s="18" customFormat="1" ht="33.75" customHeight="1" x14ac:dyDescent="0.25">
      <c r="A20" s="66"/>
      <c r="B20" s="67" t="s">
        <v>133</v>
      </c>
      <c r="C20" s="68">
        <v>1</v>
      </c>
      <c r="D20" s="68" t="s">
        <v>113</v>
      </c>
      <c r="E20" s="67"/>
      <c r="F20" s="92"/>
      <c r="G20" s="93"/>
      <c r="H20" s="71"/>
      <c r="I20" s="72"/>
      <c r="J20" s="70"/>
      <c r="K20" s="71"/>
      <c r="L20" s="72"/>
      <c r="M20" s="70"/>
      <c r="N20" s="71"/>
      <c r="O20" s="90"/>
      <c r="P20" s="70"/>
      <c r="Q20" s="71"/>
      <c r="R20" s="90"/>
      <c r="S20" s="91"/>
      <c r="T20" s="17"/>
      <c r="U20" s="17"/>
      <c r="V20" s="17"/>
      <c r="W20" s="17"/>
      <c r="X20" s="17"/>
      <c r="Y20" s="17"/>
      <c r="Z20" s="17"/>
    </row>
    <row r="21" spans="1:26" s="18" customFormat="1" ht="33.75" customHeight="1" x14ac:dyDescent="0.25">
      <c r="A21" s="66"/>
      <c r="B21" s="67" t="s">
        <v>134</v>
      </c>
      <c r="C21" s="68">
        <v>1</v>
      </c>
      <c r="D21" s="68" t="s">
        <v>113</v>
      </c>
      <c r="E21" s="67"/>
      <c r="F21" s="92" t="s">
        <v>121</v>
      </c>
      <c r="G21" s="93">
        <v>29</v>
      </c>
      <c r="H21" s="71"/>
      <c r="I21" s="72"/>
      <c r="J21" s="70"/>
      <c r="K21" s="71"/>
      <c r="L21" s="72"/>
      <c r="M21" s="70">
        <v>238000</v>
      </c>
      <c r="N21" s="71">
        <f>G21*M21</f>
        <v>6902000</v>
      </c>
      <c r="O21" s="90"/>
      <c r="P21" s="70">
        <v>207900</v>
      </c>
      <c r="Q21" s="71">
        <f>G21*P21</f>
        <v>6029100</v>
      </c>
      <c r="R21" s="90"/>
      <c r="S21" s="91"/>
      <c r="T21" s="17"/>
      <c r="U21" s="17"/>
      <c r="V21" s="17"/>
      <c r="W21" s="17"/>
      <c r="X21" s="17"/>
      <c r="Y21" s="17"/>
      <c r="Z21" s="17"/>
    </row>
    <row r="22" spans="1:26" s="18" customFormat="1" ht="33.75" customHeight="1" x14ac:dyDescent="0.25">
      <c r="A22" s="66"/>
      <c r="B22" s="67" t="s">
        <v>122</v>
      </c>
      <c r="C22" s="68">
        <v>5</v>
      </c>
      <c r="D22" s="68" t="s">
        <v>123</v>
      </c>
      <c r="E22" s="67"/>
      <c r="F22" s="92"/>
      <c r="G22" s="93">
        <f>C22*G21</f>
        <v>145</v>
      </c>
      <c r="H22" s="71"/>
      <c r="I22" s="72"/>
      <c r="J22" s="70"/>
      <c r="K22" s="71"/>
      <c r="L22" s="72"/>
      <c r="M22" s="70">
        <v>20000</v>
      </c>
      <c r="N22" s="71">
        <f>G22*M22</f>
        <v>2900000</v>
      </c>
      <c r="O22" s="90"/>
      <c r="P22" s="70">
        <v>16000</v>
      </c>
      <c r="Q22" s="71">
        <f>G22*P22</f>
        <v>2320000</v>
      </c>
      <c r="R22" s="90"/>
      <c r="S22" s="91"/>
      <c r="T22" s="17"/>
      <c r="U22" s="17"/>
      <c r="V22" s="17"/>
      <c r="W22" s="17"/>
      <c r="X22" s="17"/>
      <c r="Y22" s="17"/>
      <c r="Z22" s="17"/>
    </row>
    <row r="23" spans="1:26" s="18" customFormat="1" ht="33.75" customHeight="1" x14ac:dyDescent="0.25">
      <c r="A23" s="66"/>
      <c r="B23" s="67" t="s">
        <v>124</v>
      </c>
      <c r="C23" s="68">
        <v>5</v>
      </c>
      <c r="D23" s="68" t="s">
        <v>113</v>
      </c>
      <c r="E23" s="67"/>
      <c r="F23" s="92"/>
      <c r="G23" s="94">
        <f>G22</f>
        <v>145</v>
      </c>
      <c r="H23" s="74"/>
      <c r="I23" s="75"/>
      <c r="J23" s="76"/>
      <c r="K23" s="74"/>
      <c r="L23" s="75"/>
      <c r="M23" s="70">
        <v>18000</v>
      </c>
      <c r="N23" s="71">
        <f>G23*M23</f>
        <v>2610000</v>
      </c>
      <c r="O23" s="95"/>
      <c r="P23" s="70">
        <v>10000</v>
      </c>
      <c r="Q23" s="71">
        <f>G23*P23</f>
        <v>1450000</v>
      </c>
      <c r="R23" s="95"/>
      <c r="S23" s="96"/>
      <c r="T23" s="17"/>
      <c r="U23" s="17"/>
      <c r="V23" s="17"/>
      <c r="W23" s="17"/>
      <c r="X23" s="17"/>
      <c r="Y23" s="17"/>
      <c r="Z23" s="17"/>
    </row>
    <row r="24" spans="1:26" s="18" customFormat="1" ht="33.75" customHeight="1" x14ac:dyDescent="0.25">
      <c r="A24" s="78" t="s">
        <v>135</v>
      </c>
      <c r="B24" s="79"/>
      <c r="C24" s="97"/>
      <c r="D24" s="97"/>
      <c r="E24" s="98"/>
      <c r="F24" s="99"/>
      <c r="G24" s="100"/>
      <c r="H24" s="84"/>
      <c r="I24" s="85">
        <f>SUM(I16:I23)</f>
        <v>14001728</v>
      </c>
      <c r="J24" s="83"/>
      <c r="K24" s="85">
        <f t="shared" ref="K24" si="0">SUM(K16:K23)</f>
        <v>9338000</v>
      </c>
      <c r="L24" s="85">
        <f>I24-K24</f>
        <v>4663728</v>
      </c>
      <c r="M24" s="83"/>
      <c r="N24" s="85">
        <f>SUM(N16:N23)</f>
        <v>36366000</v>
      </c>
      <c r="O24" s="101">
        <f>F24-N24</f>
        <v>-36366000</v>
      </c>
      <c r="P24" s="83"/>
      <c r="Q24" s="85">
        <f>SUM(Q16:Q23)</f>
        <v>35991900</v>
      </c>
      <c r="R24" s="101">
        <f>I24-Q24</f>
        <v>-21990172</v>
      </c>
      <c r="S24" s="102"/>
      <c r="T24" s="17"/>
      <c r="U24" s="17"/>
      <c r="V24" s="17"/>
      <c r="W24" s="17"/>
      <c r="X24" s="17"/>
      <c r="Y24" s="17"/>
      <c r="Z24" s="17"/>
    </row>
    <row r="25" spans="1:26" s="18" customFormat="1" ht="33.75" customHeight="1" x14ac:dyDescent="0.25">
      <c r="A25" s="58" t="s">
        <v>136</v>
      </c>
      <c r="B25" s="59" t="s">
        <v>137</v>
      </c>
      <c r="C25" s="60">
        <v>1</v>
      </c>
      <c r="D25" s="60" t="s">
        <v>113</v>
      </c>
      <c r="E25" s="59"/>
      <c r="F25" s="103" t="s">
        <v>121</v>
      </c>
      <c r="G25" s="104">
        <v>38</v>
      </c>
      <c r="H25" s="63"/>
      <c r="I25" s="64">
        <v>62685571</v>
      </c>
      <c r="J25" s="62">
        <v>240000</v>
      </c>
      <c r="K25" s="63">
        <f>G25*J25</f>
        <v>9120000</v>
      </c>
      <c r="L25" s="64"/>
      <c r="M25" s="62">
        <v>613000</v>
      </c>
      <c r="N25" s="71">
        <f t="shared" ref="N25:N30" si="1">G25*M25</f>
        <v>23294000</v>
      </c>
      <c r="O25" s="105"/>
      <c r="P25" s="62">
        <v>853000</v>
      </c>
      <c r="Q25" s="71">
        <f t="shared" ref="Q25:Q29" si="2">G25*P25</f>
        <v>32414000</v>
      </c>
      <c r="R25" s="105"/>
      <c r="S25" s="106"/>
      <c r="T25" s="17"/>
      <c r="U25" s="17"/>
      <c r="V25" s="17"/>
      <c r="W25" s="17"/>
      <c r="X25" s="17"/>
      <c r="Y25" s="17"/>
      <c r="Z25" s="17"/>
    </row>
    <row r="26" spans="1:26" s="18" customFormat="1" ht="33.75" customHeight="1" x14ac:dyDescent="0.25">
      <c r="A26" s="66" t="s">
        <v>138</v>
      </c>
      <c r="B26" s="67" t="s">
        <v>139</v>
      </c>
      <c r="C26" s="68">
        <v>1</v>
      </c>
      <c r="D26" s="68" t="s">
        <v>113</v>
      </c>
      <c r="E26" s="67"/>
      <c r="F26" s="92" t="s">
        <v>121</v>
      </c>
      <c r="G26" s="93">
        <v>38</v>
      </c>
      <c r="H26" s="71"/>
      <c r="I26" s="72"/>
      <c r="J26" s="70">
        <v>157000</v>
      </c>
      <c r="K26" s="71">
        <f t="shared" ref="K26:K27" si="3">G26*J26</f>
        <v>5966000</v>
      </c>
      <c r="L26" s="72"/>
      <c r="M26" s="70">
        <v>450000</v>
      </c>
      <c r="N26" s="71">
        <f t="shared" si="1"/>
        <v>17100000</v>
      </c>
      <c r="O26" s="90"/>
      <c r="P26" s="70">
        <v>478500</v>
      </c>
      <c r="Q26" s="71">
        <f t="shared" si="2"/>
        <v>18183000</v>
      </c>
      <c r="R26" s="90"/>
      <c r="S26" s="91"/>
      <c r="T26" s="17"/>
      <c r="U26" s="17"/>
      <c r="V26" s="17"/>
      <c r="W26" s="17"/>
      <c r="X26" s="17"/>
      <c r="Y26" s="17"/>
      <c r="Z26" s="17"/>
    </row>
    <row r="27" spans="1:26" s="18" customFormat="1" ht="33.75" customHeight="1" x14ac:dyDescent="0.25">
      <c r="A27" s="66" t="s">
        <v>140</v>
      </c>
      <c r="B27" s="67" t="s">
        <v>141</v>
      </c>
      <c r="C27" s="68">
        <v>1</v>
      </c>
      <c r="D27" s="68" t="s">
        <v>113</v>
      </c>
      <c r="E27" s="67"/>
      <c r="F27" s="92" t="s">
        <v>121</v>
      </c>
      <c r="G27" s="93">
        <v>38</v>
      </c>
      <c r="H27" s="71"/>
      <c r="I27" s="72"/>
      <c r="J27" s="70">
        <v>137000</v>
      </c>
      <c r="K27" s="71">
        <f t="shared" si="3"/>
        <v>5206000</v>
      </c>
      <c r="L27" s="72"/>
      <c r="M27" s="70"/>
      <c r="N27" s="71">
        <f t="shared" si="1"/>
        <v>0</v>
      </c>
      <c r="O27" s="90"/>
      <c r="P27" s="70">
        <v>362000</v>
      </c>
      <c r="Q27" s="71">
        <f t="shared" si="2"/>
        <v>13756000</v>
      </c>
      <c r="R27" s="90"/>
      <c r="S27" s="91"/>
      <c r="T27" s="17"/>
      <c r="U27" s="17"/>
      <c r="V27" s="17"/>
      <c r="W27" s="17"/>
      <c r="X27" s="17"/>
      <c r="Y27" s="17"/>
      <c r="Z27" s="17"/>
    </row>
    <row r="28" spans="1:26" s="18" customFormat="1" ht="33.75" customHeight="1" x14ac:dyDescent="0.25">
      <c r="A28" s="66" t="s">
        <v>142</v>
      </c>
      <c r="B28" s="67" t="s">
        <v>143</v>
      </c>
      <c r="C28" s="68">
        <v>1</v>
      </c>
      <c r="D28" s="68" t="s">
        <v>113</v>
      </c>
      <c r="E28" s="67"/>
      <c r="F28" s="92" t="s">
        <v>121</v>
      </c>
      <c r="G28" s="93">
        <v>38</v>
      </c>
      <c r="H28" s="71"/>
      <c r="I28" s="72"/>
      <c r="J28" s="70"/>
      <c r="K28" s="71"/>
      <c r="L28" s="72"/>
      <c r="M28" s="70">
        <v>350000</v>
      </c>
      <c r="N28" s="71">
        <f t="shared" si="1"/>
        <v>13300000</v>
      </c>
      <c r="O28" s="90"/>
      <c r="P28" s="70"/>
      <c r="Q28" s="71">
        <f t="shared" si="2"/>
        <v>0</v>
      </c>
      <c r="R28" s="90"/>
      <c r="S28" s="91"/>
      <c r="T28" s="17"/>
      <c r="U28" s="17"/>
      <c r="V28" s="17"/>
      <c r="W28" s="17"/>
      <c r="X28" s="17"/>
      <c r="Y28" s="17"/>
      <c r="Z28" s="17"/>
    </row>
    <row r="29" spans="1:26" s="18" customFormat="1" ht="33.75" customHeight="1" x14ac:dyDescent="0.25">
      <c r="A29" s="66"/>
      <c r="B29" s="67" t="s">
        <v>144</v>
      </c>
      <c r="C29" s="68">
        <v>1</v>
      </c>
      <c r="D29" s="68" t="s">
        <v>113</v>
      </c>
      <c r="E29" s="67"/>
      <c r="F29" s="92" t="s">
        <v>121</v>
      </c>
      <c r="G29" s="93"/>
      <c r="H29" s="71"/>
      <c r="I29" s="72"/>
      <c r="J29" s="70"/>
      <c r="K29" s="71"/>
      <c r="L29" s="72"/>
      <c r="M29" s="70"/>
      <c r="N29" s="71">
        <f t="shared" si="1"/>
        <v>0</v>
      </c>
      <c r="O29" s="90"/>
      <c r="P29" s="70"/>
      <c r="Q29" s="71">
        <f t="shared" si="2"/>
        <v>0</v>
      </c>
      <c r="R29" s="90"/>
      <c r="S29" s="91"/>
      <c r="T29" s="17"/>
      <c r="U29" s="17"/>
      <c r="V29" s="17"/>
      <c r="W29" s="17"/>
      <c r="X29" s="17"/>
      <c r="Y29" s="17"/>
      <c r="Z29" s="17"/>
    </row>
    <row r="30" spans="1:26" s="18" customFormat="1" ht="33.75" customHeight="1" x14ac:dyDescent="0.25">
      <c r="A30" s="66"/>
      <c r="B30" s="67" t="s">
        <v>145</v>
      </c>
      <c r="C30" s="68">
        <v>1</v>
      </c>
      <c r="D30" s="68" t="s">
        <v>113</v>
      </c>
      <c r="E30" s="67"/>
      <c r="F30" s="92" t="s">
        <v>121</v>
      </c>
      <c r="G30" s="93">
        <v>38</v>
      </c>
      <c r="H30" s="71"/>
      <c r="I30" s="72"/>
      <c r="J30" s="70"/>
      <c r="K30" s="71"/>
      <c r="L30" s="72"/>
      <c r="M30" s="70">
        <v>275000</v>
      </c>
      <c r="N30" s="71">
        <f t="shared" si="1"/>
        <v>10450000</v>
      </c>
      <c r="O30" s="90"/>
      <c r="P30" s="70">
        <v>225000</v>
      </c>
      <c r="Q30" s="71">
        <f t="shared" ref="Q30:Q33" si="4">C30*P30</f>
        <v>225000</v>
      </c>
      <c r="R30" s="90"/>
      <c r="S30" s="91"/>
      <c r="T30" s="17"/>
      <c r="U30" s="17"/>
      <c r="V30" s="17"/>
      <c r="W30" s="17"/>
      <c r="X30" s="17"/>
      <c r="Y30" s="17"/>
      <c r="Z30" s="17"/>
    </row>
    <row r="31" spans="1:26" s="18" customFormat="1" ht="33.75" customHeight="1" x14ac:dyDescent="0.25">
      <c r="A31" s="66"/>
      <c r="B31" s="67"/>
      <c r="C31" s="68"/>
      <c r="D31" s="68"/>
      <c r="E31" s="67"/>
      <c r="F31" s="92"/>
      <c r="G31" s="93"/>
      <c r="H31" s="71"/>
      <c r="I31" s="72"/>
      <c r="J31" s="70"/>
      <c r="K31" s="71"/>
      <c r="L31" s="72"/>
      <c r="M31" s="70"/>
      <c r="N31" s="71"/>
      <c r="O31" s="90"/>
      <c r="P31" s="70"/>
      <c r="Q31" s="71"/>
      <c r="R31" s="90"/>
      <c r="S31" s="91"/>
      <c r="T31" s="17"/>
      <c r="U31" s="17"/>
      <c r="V31" s="17"/>
      <c r="W31" s="17"/>
      <c r="X31" s="17"/>
      <c r="Y31" s="17"/>
      <c r="Z31" s="17"/>
    </row>
    <row r="32" spans="1:26" s="18" customFormat="1" ht="33.75" customHeight="1" x14ac:dyDescent="0.25">
      <c r="A32" s="66"/>
      <c r="B32" s="67" t="s">
        <v>122</v>
      </c>
      <c r="C32" s="68">
        <v>5</v>
      </c>
      <c r="D32" s="68" t="s">
        <v>123</v>
      </c>
      <c r="E32" s="67"/>
      <c r="F32" s="92"/>
      <c r="G32" s="93"/>
      <c r="H32" s="71"/>
      <c r="I32" s="72"/>
      <c r="J32" s="70"/>
      <c r="K32" s="71"/>
      <c r="L32" s="72"/>
      <c r="M32" s="70"/>
      <c r="N32" s="71"/>
      <c r="O32" s="90"/>
      <c r="P32" s="70">
        <v>20000</v>
      </c>
      <c r="Q32" s="71">
        <f t="shared" si="4"/>
        <v>100000</v>
      </c>
      <c r="R32" s="90"/>
      <c r="S32" s="91"/>
      <c r="T32" s="17"/>
      <c r="U32" s="17"/>
      <c r="V32" s="17"/>
      <c r="W32" s="17"/>
      <c r="X32" s="17"/>
      <c r="Y32" s="17"/>
      <c r="Z32" s="17"/>
    </row>
    <row r="33" spans="1:26" s="18" customFormat="1" ht="33.75" customHeight="1" x14ac:dyDescent="0.25">
      <c r="A33" s="107"/>
      <c r="B33" s="108" t="s">
        <v>124</v>
      </c>
      <c r="C33" s="47">
        <v>5</v>
      </c>
      <c r="D33" s="47" t="s">
        <v>113</v>
      </c>
      <c r="E33" s="108"/>
      <c r="F33" s="48"/>
      <c r="G33" s="109"/>
      <c r="H33" s="89"/>
      <c r="I33" s="110"/>
      <c r="J33" s="111"/>
      <c r="K33" s="89"/>
      <c r="L33" s="110"/>
      <c r="M33" s="111"/>
      <c r="N33" s="71"/>
      <c r="O33" s="112"/>
      <c r="P33" s="111">
        <v>10000</v>
      </c>
      <c r="Q33" s="71">
        <f t="shared" si="4"/>
        <v>50000</v>
      </c>
      <c r="R33" s="112"/>
      <c r="S33" s="113"/>
      <c r="T33" s="17"/>
      <c r="U33" s="17"/>
      <c r="V33" s="17"/>
      <c r="W33" s="17"/>
      <c r="X33" s="17"/>
      <c r="Y33" s="17"/>
      <c r="Z33" s="17"/>
    </row>
    <row r="34" spans="1:26" s="18" customFormat="1" ht="33.75" customHeight="1" x14ac:dyDescent="0.25">
      <c r="A34" s="114"/>
      <c r="B34" s="98"/>
      <c r="C34" s="97"/>
      <c r="D34" s="97"/>
      <c r="E34" s="98"/>
      <c r="F34" s="99"/>
      <c r="G34" s="100" t="s">
        <v>146</v>
      </c>
      <c r="H34" s="84"/>
      <c r="I34" s="85">
        <f>SUM(I25:I32)</f>
        <v>62685571</v>
      </c>
      <c r="J34" s="83"/>
      <c r="K34" s="84">
        <f>SUM(K25:K32)</f>
        <v>20292000</v>
      </c>
      <c r="L34" s="85">
        <f>I34-K34</f>
        <v>42393571</v>
      </c>
      <c r="M34" s="83"/>
      <c r="N34" s="84">
        <f>SUM(N25:N33)</f>
        <v>64144000</v>
      </c>
      <c r="O34" s="101">
        <f>I34-N34</f>
        <v>-1458429</v>
      </c>
      <c r="P34" s="83"/>
      <c r="Q34" s="84">
        <f>SUM(Q25:Q33)</f>
        <v>64728000</v>
      </c>
      <c r="R34" s="101">
        <f>I34-Q34</f>
        <v>-2042429</v>
      </c>
      <c r="S34" s="102"/>
      <c r="T34" s="17"/>
      <c r="U34" s="17"/>
      <c r="V34" s="17"/>
      <c r="W34" s="17"/>
      <c r="X34" s="17"/>
      <c r="Y34" s="17"/>
      <c r="Z34" s="17"/>
    </row>
    <row r="35" spans="1:26" s="18" customFormat="1" ht="33.75" customHeight="1" x14ac:dyDescent="0.25">
      <c r="A35" s="115" t="s">
        <v>147</v>
      </c>
      <c r="B35" s="116" t="s">
        <v>148</v>
      </c>
      <c r="C35" s="117">
        <v>1</v>
      </c>
      <c r="D35" s="117" t="s">
        <v>113</v>
      </c>
      <c r="E35" s="116"/>
      <c r="F35" s="117" t="s">
        <v>121</v>
      </c>
      <c r="G35" s="118"/>
      <c r="H35" s="118"/>
      <c r="I35" s="119"/>
      <c r="J35" s="120" t="s">
        <v>149</v>
      </c>
      <c r="K35" s="121"/>
      <c r="L35" s="121"/>
      <c r="M35" s="121"/>
      <c r="N35" s="121"/>
      <c r="O35" s="121"/>
      <c r="P35" s="121"/>
      <c r="Q35" s="121"/>
      <c r="R35" s="122"/>
      <c r="S35" s="123"/>
      <c r="T35" s="17"/>
      <c r="U35" s="17"/>
      <c r="V35" s="17"/>
      <c r="W35" s="17"/>
      <c r="X35" s="17"/>
      <c r="Y35" s="17"/>
      <c r="Z35" s="17"/>
    </row>
    <row r="36" spans="1:26" s="18" customFormat="1" ht="33.75" customHeight="1" x14ac:dyDescent="0.25">
      <c r="A36" s="124" t="s">
        <v>150</v>
      </c>
      <c r="B36" s="125" t="s">
        <v>151</v>
      </c>
      <c r="C36" s="126">
        <v>1</v>
      </c>
      <c r="D36" s="126" t="s">
        <v>113</v>
      </c>
      <c r="E36" s="125"/>
      <c r="F36" s="126" t="s">
        <v>121</v>
      </c>
      <c r="G36" s="127"/>
      <c r="H36" s="127"/>
      <c r="I36" s="128"/>
      <c r="J36" s="129"/>
      <c r="K36" s="130"/>
      <c r="L36" s="130"/>
      <c r="M36" s="130"/>
      <c r="N36" s="130"/>
      <c r="O36" s="130"/>
      <c r="P36" s="130"/>
      <c r="Q36" s="130"/>
      <c r="R36" s="131"/>
      <c r="S36" s="132"/>
      <c r="T36" s="17"/>
      <c r="U36" s="17"/>
      <c r="V36" s="17"/>
      <c r="W36" s="17"/>
      <c r="X36" s="17"/>
      <c r="Y36" s="17"/>
      <c r="Z36" s="17"/>
    </row>
    <row r="37" spans="1:26" s="18" customFormat="1" ht="33.75" customHeight="1" x14ac:dyDescent="0.25">
      <c r="A37" s="124" t="s">
        <v>152</v>
      </c>
      <c r="B37" s="125" t="s">
        <v>153</v>
      </c>
      <c r="C37" s="126">
        <v>1</v>
      </c>
      <c r="D37" s="126" t="s">
        <v>113</v>
      </c>
      <c r="E37" s="125"/>
      <c r="F37" s="126" t="s">
        <v>121</v>
      </c>
      <c r="G37" s="127"/>
      <c r="H37" s="127"/>
      <c r="I37" s="128"/>
      <c r="J37" s="129"/>
      <c r="K37" s="130"/>
      <c r="L37" s="130"/>
      <c r="M37" s="130"/>
      <c r="N37" s="130"/>
      <c r="O37" s="130"/>
      <c r="P37" s="130"/>
      <c r="Q37" s="130"/>
      <c r="R37" s="131"/>
      <c r="S37" s="132"/>
      <c r="T37" s="17"/>
      <c r="U37" s="17"/>
      <c r="V37" s="17"/>
      <c r="W37" s="17"/>
      <c r="X37" s="17"/>
      <c r="Y37" s="17"/>
      <c r="Z37" s="17"/>
    </row>
    <row r="38" spans="1:26" s="18" customFormat="1" ht="33.75" customHeight="1" x14ac:dyDescent="0.25">
      <c r="A38" s="124"/>
      <c r="B38" s="125" t="s">
        <v>154</v>
      </c>
      <c r="C38" s="126">
        <v>1</v>
      </c>
      <c r="D38" s="126" t="s">
        <v>113</v>
      </c>
      <c r="E38" s="125"/>
      <c r="F38" s="126" t="s">
        <v>121</v>
      </c>
      <c r="G38" s="127"/>
      <c r="H38" s="127"/>
      <c r="I38" s="128"/>
      <c r="J38" s="129"/>
      <c r="K38" s="130"/>
      <c r="L38" s="130"/>
      <c r="M38" s="130"/>
      <c r="N38" s="130"/>
      <c r="O38" s="130"/>
      <c r="P38" s="130"/>
      <c r="Q38" s="130"/>
      <c r="R38" s="131"/>
      <c r="S38" s="132"/>
      <c r="T38" s="17"/>
      <c r="U38" s="17"/>
      <c r="V38" s="17"/>
      <c r="W38" s="17"/>
      <c r="X38" s="17"/>
      <c r="Y38" s="17"/>
      <c r="Z38" s="17"/>
    </row>
    <row r="39" spans="1:26" s="18" customFormat="1" ht="33.75" customHeight="1" x14ac:dyDescent="0.25">
      <c r="A39" s="124"/>
      <c r="B39" s="125" t="s">
        <v>155</v>
      </c>
      <c r="C39" s="126">
        <v>1</v>
      </c>
      <c r="D39" s="126" t="s">
        <v>113</v>
      </c>
      <c r="E39" s="125"/>
      <c r="F39" s="126" t="s">
        <v>121</v>
      </c>
      <c r="G39" s="127"/>
      <c r="H39" s="127"/>
      <c r="I39" s="128"/>
      <c r="J39" s="129"/>
      <c r="K39" s="130"/>
      <c r="L39" s="130"/>
      <c r="M39" s="130"/>
      <c r="N39" s="130"/>
      <c r="O39" s="130"/>
      <c r="P39" s="130"/>
      <c r="Q39" s="130"/>
      <c r="R39" s="131"/>
      <c r="S39" s="132"/>
      <c r="T39" s="17"/>
      <c r="U39" s="17"/>
      <c r="V39" s="17"/>
      <c r="W39" s="17"/>
      <c r="X39" s="17"/>
      <c r="Y39" s="17"/>
      <c r="Z39" s="17"/>
    </row>
    <row r="40" spans="1:26" s="18" customFormat="1" ht="33.75" customHeight="1" x14ac:dyDescent="0.25">
      <c r="A40" s="124"/>
      <c r="B40" s="125" t="s">
        <v>156</v>
      </c>
      <c r="C40" s="126">
        <v>1</v>
      </c>
      <c r="D40" s="126" t="s">
        <v>113</v>
      </c>
      <c r="E40" s="125"/>
      <c r="F40" s="126" t="s">
        <v>121</v>
      </c>
      <c r="G40" s="127"/>
      <c r="H40" s="127"/>
      <c r="I40" s="128"/>
      <c r="J40" s="129"/>
      <c r="K40" s="130"/>
      <c r="L40" s="130"/>
      <c r="M40" s="130"/>
      <c r="N40" s="130"/>
      <c r="O40" s="130"/>
      <c r="P40" s="130"/>
      <c r="Q40" s="130"/>
      <c r="R40" s="131"/>
      <c r="S40" s="132"/>
      <c r="T40" s="17"/>
      <c r="U40" s="17"/>
      <c r="V40" s="17"/>
      <c r="W40" s="17"/>
      <c r="X40" s="17"/>
      <c r="Y40" s="17"/>
      <c r="Z40" s="17"/>
    </row>
    <row r="41" spans="1:26" s="18" customFormat="1" ht="33.75" customHeight="1" x14ac:dyDescent="0.25">
      <c r="A41" s="124"/>
      <c r="B41" s="125" t="s">
        <v>122</v>
      </c>
      <c r="C41" s="126"/>
      <c r="D41" s="126" t="s">
        <v>123</v>
      </c>
      <c r="E41" s="125"/>
      <c r="F41" s="126"/>
      <c r="G41" s="127"/>
      <c r="H41" s="127"/>
      <c r="I41" s="128"/>
      <c r="J41" s="129"/>
      <c r="K41" s="130"/>
      <c r="L41" s="130"/>
      <c r="M41" s="130"/>
      <c r="N41" s="130"/>
      <c r="O41" s="130"/>
      <c r="P41" s="130"/>
      <c r="Q41" s="130"/>
      <c r="R41" s="131"/>
      <c r="S41" s="132"/>
      <c r="T41" s="17"/>
      <c r="U41" s="17"/>
      <c r="V41" s="17"/>
      <c r="W41" s="17"/>
      <c r="X41" s="17"/>
      <c r="Y41" s="17"/>
      <c r="Z41" s="17"/>
    </row>
    <row r="42" spans="1:26" s="18" customFormat="1" ht="33.75" customHeight="1" x14ac:dyDescent="0.25">
      <c r="A42" s="133"/>
      <c r="B42" s="134" t="s">
        <v>124</v>
      </c>
      <c r="C42" s="135"/>
      <c r="D42" s="135" t="s">
        <v>113</v>
      </c>
      <c r="E42" s="134"/>
      <c r="F42" s="135"/>
      <c r="G42" s="136"/>
      <c r="H42" s="136"/>
      <c r="I42" s="137"/>
      <c r="J42" s="138"/>
      <c r="K42" s="139"/>
      <c r="L42" s="139"/>
      <c r="M42" s="139"/>
      <c r="N42" s="139"/>
      <c r="O42" s="139"/>
      <c r="P42" s="139"/>
      <c r="Q42" s="139"/>
      <c r="R42" s="140"/>
      <c r="S42" s="141"/>
      <c r="T42" s="17"/>
      <c r="U42" s="17"/>
      <c r="V42" s="17"/>
      <c r="W42" s="17"/>
      <c r="X42" s="17"/>
      <c r="Y42" s="17"/>
      <c r="Z42" s="17"/>
    </row>
    <row r="43" spans="1:26" s="18" customFormat="1" ht="33.75" customHeight="1" x14ac:dyDescent="0.25">
      <c r="A43" s="58" t="s">
        <v>136</v>
      </c>
      <c r="B43" s="59" t="s">
        <v>157</v>
      </c>
      <c r="C43" s="60">
        <v>1</v>
      </c>
      <c r="D43" s="60" t="s">
        <v>113</v>
      </c>
      <c r="E43" s="59"/>
      <c r="F43" s="103" t="s">
        <v>121</v>
      </c>
      <c r="G43" s="104">
        <v>24</v>
      </c>
      <c r="H43" s="63"/>
      <c r="I43" s="64">
        <v>57621445</v>
      </c>
      <c r="J43" s="62">
        <v>440000</v>
      </c>
      <c r="K43" s="63">
        <f>G43*J43</f>
        <v>10560000</v>
      </c>
      <c r="L43" s="64"/>
      <c r="M43" s="62"/>
      <c r="N43" s="71"/>
      <c r="O43" s="105"/>
      <c r="P43" s="62">
        <v>1300000</v>
      </c>
      <c r="Q43" s="71">
        <f t="shared" ref="Q43:Q45" si="5">G43*P43</f>
        <v>31200000</v>
      </c>
      <c r="R43" s="105"/>
      <c r="S43" s="106"/>
      <c r="T43" s="17"/>
      <c r="U43" s="17"/>
      <c r="V43" s="17"/>
      <c r="W43" s="17"/>
      <c r="X43" s="17"/>
      <c r="Y43" s="17"/>
      <c r="Z43" s="17"/>
    </row>
    <row r="44" spans="1:26" s="18" customFormat="1" ht="33.75" customHeight="1" x14ac:dyDescent="0.25">
      <c r="A44" s="66" t="s">
        <v>158</v>
      </c>
      <c r="B44" s="67" t="s">
        <v>159</v>
      </c>
      <c r="C44" s="68">
        <v>1</v>
      </c>
      <c r="D44" s="68" t="s">
        <v>113</v>
      </c>
      <c r="E44" s="67"/>
      <c r="F44" s="92" t="s">
        <v>121</v>
      </c>
      <c r="G44" s="93">
        <v>48</v>
      </c>
      <c r="H44" s="71"/>
      <c r="I44" s="72"/>
      <c r="J44" s="70">
        <v>207000</v>
      </c>
      <c r="K44" s="71">
        <f t="shared" ref="K44:K45" si="6">G44*J44</f>
        <v>9936000</v>
      </c>
      <c r="L44" s="72"/>
      <c r="M44" s="70"/>
      <c r="N44" s="71"/>
      <c r="O44" s="90"/>
      <c r="P44" s="70">
        <v>805000</v>
      </c>
      <c r="Q44" s="71">
        <f t="shared" si="5"/>
        <v>38640000</v>
      </c>
      <c r="R44" s="90"/>
      <c r="S44" s="91"/>
      <c r="T44" s="17"/>
      <c r="U44" s="17"/>
      <c r="V44" s="17"/>
      <c r="W44" s="17"/>
      <c r="X44" s="17"/>
      <c r="Y44" s="17"/>
      <c r="Z44" s="17"/>
    </row>
    <row r="45" spans="1:26" s="18" customFormat="1" ht="33.75" customHeight="1" x14ac:dyDescent="0.25">
      <c r="A45" s="66" t="s">
        <v>160</v>
      </c>
      <c r="B45" s="67" t="s">
        <v>161</v>
      </c>
      <c r="C45" s="68">
        <v>1</v>
      </c>
      <c r="D45" s="68" t="s">
        <v>113</v>
      </c>
      <c r="E45" s="67"/>
      <c r="F45" s="92" t="s">
        <v>121</v>
      </c>
      <c r="G45" s="93">
        <v>48</v>
      </c>
      <c r="H45" s="71"/>
      <c r="I45" s="72"/>
      <c r="J45" s="70">
        <v>167000</v>
      </c>
      <c r="K45" s="71">
        <f t="shared" si="6"/>
        <v>8016000</v>
      </c>
      <c r="L45" s="72"/>
      <c r="M45" s="70"/>
      <c r="N45" s="71"/>
      <c r="O45" s="90"/>
      <c r="P45" s="70">
        <v>645000</v>
      </c>
      <c r="Q45" s="71">
        <f t="shared" si="5"/>
        <v>30960000</v>
      </c>
      <c r="R45" s="90"/>
      <c r="S45" s="91"/>
      <c r="T45" s="17"/>
      <c r="U45" s="17"/>
      <c r="V45" s="17"/>
      <c r="W45" s="17"/>
      <c r="X45" s="17"/>
      <c r="Y45" s="17"/>
      <c r="Z45" s="17"/>
    </row>
    <row r="46" spans="1:26" s="18" customFormat="1" ht="33.75" customHeight="1" x14ac:dyDescent="0.25">
      <c r="A46" s="66" t="s">
        <v>142</v>
      </c>
      <c r="B46" s="67" t="s">
        <v>162</v>
      </c>
      <c r="C46" s="68">
        <v>1</v>
      </c>
      <c r="D46" s="68" t="s">
        <v>113</v>
      </c>
      <c r="E46" s="67"/>
      <c r="F46" s="92" t="s">
        <v>121</v>
      </c>
      <c r="G46" s="93"/>
      <c r="H46" s="71"/>
      <c r="I46" s="72"/>
      <c r="J46" s="70"/>
      <c r="K46" s="71"/>
      <c r="L46" s="72"/>
      <c r="M46" s="70"/>
      <c r="N46" s="71"/>
      <c r="O46" s="90"/>
      <c r="P46" s="70"/>
      <c r="Q46" s="71"/>
      <c r="R46" s="90"/>
      <c r="S46" s="91"/>
      <c r="T46" s="17"/>
      <c r="U46" s="17"/>
      <c r="V46" s="17"/>
      <c r="W46" s="17"/>
      <c r="X46" s="17"/>
      <c r="Y46" s="17"/>
      <c r="Z46" s="17"/>
    </row>
    <row r="47" spans="1:26" s="18" customFormat="1" ht="33.75" customHeight="1" x14ac:dyDescent="0.25">
      <c r="A47" s="66"/>
      <c r="B47" s="67" t="s">
        <v>163</v>
      </c>
      <c r="C47" s="68">
        <v>1</v>
      </c>
      <c r="D47" s="68" t="s">
        <v>113</v>
      </c>
      <c r="E47" s="67"/>
      <c r="F47" s="92" t="s">
        <v>121</v>
      </c>
      <c r="G47" s="93"/>
      <c r="H47" s="71"/>
      <c r="I47" s="72"/>
      <c r="J47" s="70"/>
      <c r="K47" s="71"/>
      <c r="L47" s="72"/>
      <c r="M47" s="70"/>
      <c r="N47" s="71"/>
      <c r="O47" s="90"/>
      <c r="P47" s="70"/>
      <c r="Q47" s="71"/>
      <c r="R47" s="90"/>
      <c r="S47" s="91"/>
      <c r="T47" s="17"/>
      <c r="U47" s="17"/>
      <c r="V47" s="17"/>
      <c r="W47" s="17"/>
      <c r="X47" s="17"/>
      <c r="Y47" s="17"/>
      <c r="Z47" s="17"/>
    </row>
    <row r="48" spans="1:26" s="18" customFormat="1" ht="33.75" customHeight="1" x14ac:dyDescent="0.25">
      <c r="A48" s="66"/>
      <c r="B48" s="67" t="s">
        <v>164</v>
      </c>
      <c r="C48" s="68">
        <v>1</v>
      </c>
      <c r="D48" s="68" t="s">
        <v>113</v>
      </c>
      <c r="E48" s="67"/>
      <c r="F48" s="92" t="s">
        <v>121</v>
      </c>
      <c r="G48" s="93"/>
      <c r="H48" s="71"/>
      <c r="I48" s="72"/>
      <c r="J48" s="70"/>
      <c r="K48" s="71"/>
      <c r="L48" s="72"/>
      <c r="M48" s="70"/>
      <c r="N48" s="71"/>
      <c r="O48" s="90"/>
      <c r="P48" s="70">
        <v>370000</v>
      </c>
      <c r="Q48" s="71">
        <f t="shared" ref="Q48:Q50" si="7">C48*P48</f>
        <v>370000</v>
      </c>
      <c r="R48" s="90"/>
      <c r="S48" s="91"/>
      <c r="T48" s="17"/>
      <c r="U48" s="17"/>
      <c r="V48" s="17"/>
      <c r="W48" s="17"/>
      <c r="X48" s="17"/>
      <c r="Y48" s="17"/>
      <c r="Z48" s="17"/>
    </row>
    <row r="49" spans="1:26" s="18" customFormat="1" ht="33.75" customHeight="1" x14ac:dyDescent="0.25">
      <c r="A49" s="66"/>
      <c r="B49" s="67" t="s">
        <v>122</v>
      </c>
      <c r="C49" s="68">
        <v>5</v>
      </c>
      <c r="D49" s="68" t="s">
        <v>123</v>
      </c>
      <c r="E49" s="67"/>
      <c r="F49" s="92"/>
      <c r="G49" s="93"/>
      <c r="H49" s="71"/>
      <c r="I49" s="72"/>
      <c r="J49" s="70"/>
      <c r="K49" s="71"/>
      <c r="L49" s="72"/>
      <c r="M49" s="70"/>
      <c r="N49" s="71"/>
      <c r="O49" s="90"/>
      <c r="P49" s="70">
        <v>25000</v>
      </c>
      <c r="Q49" s="71">
        <f t="shared" si="7"/>
        <v>125000</v>
      </c>
      <c r="R49" s="90"/>
      <c r="S49" s="91"/>
      <c r="T49" s="17"/>
      <c r="U49" s="17"/>
      <c r="V49" s="17"/>
      <c r="W49" s="17"/>
      <c r="X49" s="17"/>
      <c r="Y49" s="17"/>
      <c r="Z49" s="17"/>
    </row>
    <row r="50" spans="1:26" s="18" customFormat="1" ht="33.75" customHeight="1" x14ac:dyDescent="0.25">
      <c r="A50" s="107"/>
      <c r="B50" s="108" t="s">
        <v>124</v>
      </c>
      <c r="C50" s="47">
        <v>5</v>
      </c>
      <c r="D50" s="47" t="s">
        <v>113</v>
      </c>
      <c r="E50" s="108"/>
      <c r="F50" s="48"/>
      <c r="G50" s="109"/>
      <c r="H50" s="89"/>
      <c r="I50" s="110"/>
      <c r="J50" s="111"/>
      <c r="K50" s="89"/>
      <c r="L50" s="110"/>
      <c r="M50" s="111"/>
      <c r="N50" s="71"/>
      <c r="O50" s="112"/>
      <c r="P50" s="111">
        <v>25000</v>
      </c>
      <c r="Q50" s="71">
        <f t="shared" si="7"/>
        <v>125000</v>
      </c>
      <c r="R50" s="112"/>
      <c r="S50" s="113"/>
      <c r="T50" s="17"/>
      <c r="U50" s="17"/>
      <c r="V50" s="17"/>
      <c r="W50" s="17"/>
      <c r="X50" s="17"/>
      <c r="Y50" s="17"/>
      <c r="Z50" s="17"/>
    </row>
    <row r="51" spans="1:26" s="18" customFormat="1" ht="33.75" customHeight="1" x14ac:dyDescent="0.25">
      <c r="A51" s="114"/>
      <c r="B51" s="98"/>
      <c r="C51" s="97"/>
      <c r="D51" s="97"/>
      <c r="E51" s="98"/>
      <c r="F51" s="99"/>
      <c r="G51" s="100" t="s">
        <v>165</v>
      </c>
      <c r="H51" s="84"/>
      <c r="I51" s="85">
        <f>SUM(I43:I49)</f>
        <v>57621445</v>
      </c>
      <c r="J51" s="83"/>
      <c r="K51" s="84">
        <f>SUM(K43:K49)</f>
        <v>28512000</v>
      </c>
      <c r="L51" s="85">
        <f>I51-K51</f>
        <v>29109445</v>
      </c>
      <c r="M51" s="83"/>
      <c r="N51" s="84">
        <f>SUM(N43:N50)</f>
        <v>0</v>
      </c>
      <c r="O51" s="101">
        <f>F51-N51</f>
        <v>0</v>
      </c>
      <c r="P51" s="83"/>
      <c r="Q51" s="84">
        <f>SUM(Q43:Q50)</f>
        <v>101420000</v>
      </c>
      <c r="R51" s="101">
        <f>I51-Q51</f>
        <v>-43798555</v>
      </c>
      <c r="S51" s="102"/>
      <c r="T51" s="17"/>
      <c r="U51" s="17"/>
      <c r="V51" s="17"/>
      <c r="W51" s="17"/>
      <c r="X51" s="17"/>
      <c r="Y51" s="17"/>
      <c r="Z51" s="17"/>
    </row>
    <row r="52" spans="1:26" s="18" customFormat="1" ht="33.75" customHeight="1" x14ac:dyDescent="0.25">
      <c r="A52" s="58" t="s">
        <v>166</v>
      </c>
      <c r="B52" s="59" t="s">
        <v>167</v>
      </c>
      <c r="C52" s="60">
        <v>1</v>
      </c>
      <c r="D52" s="60" t="s">
        <v>113</v>
      </c>
      <c r="E52" s="59"/>
      <c r="F52" s="103"/>
      <c r="G52" s="104">
        <v>40</v>
      </c>
      <c r="H52" s="63"/>
      <c r="I52" s="64">
        <v>15775700</v>
      </c>
      <c r="J52" s="62">
        <v>77000</v>
      </c>
      <c r="K52" s="63">
        <f t="shared" ref="K52" si="8">G52*J52</f>
        <v>3080000</v>
      </c>
      <c r="L52" s="64"/>
      <c r="M52" s="62"/>
      <c r="N52" s="71"/>
      <c r="O52" s="105"/>
      <c r="P52" s="62">
        <v>361900</v>
      </c>
      <c r="Q52" s="71">
        <f t="shared" ref="Q52:Q53" si="9">G52*P52</f>
        <v>14476000</v>
      </c>
      <c r="R52" s="105"/>
      <c r="S52" s="106"/>
      <c r="T52" s="17"/>
      <c r="U52" s="17"/>
      <c r="V52" s="17"/>
      <c r="W52" s="17"/>
      <c r="X52" s="17"/>
      <c r="Y52" s="17"/>
      <c r="Z52" s="17"/>
    </row>
    <row r="53" spans="1:26" s="18" customFormat="1" ht="33.75" customHeight="1" x14ac:dyDescent="0.25">
      <c r="A53" s="66" t="s">
        <v>168</v>
      </c>
      <c r="B53" s="67" t="s">
        <v>169</v>
      </c>
      <c r="C53" s="68">
        <v>1</v>
      </c>
      <c r="D53" s="68" t="s">
        <v>113</v>
      </c>
      <c r="E53" s="67"/>
      <c r="F53" s="92"/>
      <c r="G53" s="93">
        <v>40</v>
      </c>
      <c r="H53" s="71"/>
      <c r="I53" s="72"/>
      <c r="J53" s="70"/>
      <c r="K53" s="71"/>
      <c r="L53" s="72"/>
      <c r="M53" s="70"/>
      <c r="N53" s="71"/>
      <c r="O53" s="90"/>
      <c r="P53" s="70">
        <v>228800</v>
      </c>
      <c r="Q53" s="71">
        <f t="shared" si="9"/>
        <v>9152000</v>
      </c>
      <c r="R53" s="90"/>
      <c r="S53" s="91"/>
      <c r="T53" s="17"/>
      <c r="U53" s="17"/>
      <c r="V53" s="17"/>
      <c r="W53" s="17"/>
      <c r="X53" s="17"/>
      <c r="Y53" s="17"/>
      <c r="Z53" s="17"/>
    </row>
    <row r="54" spans="1:26" s="18" customFormat="1" ht="33.75" customHeight="1" x14ac:dyDescent="0.25">
      <c r="A54" s="66"/>
      <c r="B54" s="67" t="s">
        <v>122</v>
      </c>
      <c r="C54" s="68">
        <v>2</v>
      </c>
      <c r="D54" s="68" t="s">
        <v>123</v>
      </c>
      <c r="E54" s="67"/>
      <c r="F54" s="92"/>
      <c r="G54" s="93"/>
      <c r="H54" s="71"/>
      <c r="I54" s="72"/>
      <c r="J54" s="70"/>
      <c r="K54" s="71"/>
      <c r="L54" s="72"/>
      <c r="M54" s="70"/>
      <c r="N54" s="71"/>
      <c r="O54" s="90"/>
      <c r="P54" s="70">
        <v>9000</v>
      </c>
      <c r="Q54" s="71">
        <f t="shared" ref="Q54:Q55" si="10">C54*P54</f>
        <v>18000</v>
      </c>
      <c r="R54" s="90"/>
      <c r="S54" s="91"/>
      <c r="T54" s="17"/>
      <c r="U54" s="17"/>
      <c r="V54" s="17"/>
      <c r="W54" s="17"/>
      <c r="X54" s="17"/>
      <c r="Y54" s="17"/>
      <c r="Z54" s="17"/>
    </row>
    <row r="55" spans="1:26" s="18" customFormat="1" ht="33.75" customHeight="1" x14ac:dyDescent="0.25">
      <c r="A55" s="107"/>
      <c r="B55" s="108" t="s">
        <v>124</v>
      </c>
      <c r="C55" s="47">
        <v>2</v>
      </c>
      <c r="D55" s="47" t="s">
        <v>113</v>
      </c>
      <c r="E55" s="108"/>
      <c r="F55" s="48"/>
      <c r="G55" s="109"/>
      <c r="H55" s="89"/>
      <c r="I55" s="110"/>
      <c r="J55" s="111"/>
      <c r="K55" s="89"/>
      <c r="L55" s="110"/>
      <c r="M55" s="111"/>
      <c r="N55" s="71"/>
      <c r="O55" s="112"/>
      <c r="P55" s="111">
        <v>10000</v>
      </c>
      <c r="Q55" s="71">
        <f t="shared" si="10"/>
        <v>20000</v>
      </c>
      <c r="R55" s="112"/>
      <c r="S55" s="113"/>
      <c r="T55" s="17"/>
      <c r="U55" s="17"/>
      <c r="V55" s="17"/>
      <c r="W55" s="17"/>
      <c r="X55" s="17"/>
      <c r="Y55" s="17"/>
      <c r="Z55" s="17"/>
    </row>
    <row r="56" spans="1:26" s="18" customFormat="1" ht="33.75" customHeight="1" x14ac:dyDescent="0.25">
      <c r="A56" s="114"/>
      <c r="B56" s="98"/>
      <c r="C56" s="97"/>
      <c r="D56" s="97"/>
      <c r="E56" s="98"/>
      <c r="F56" s="99"/>
      <c r="G56" s="100" t="s">
        <v>170</v>
      </c>
      <c r="H56" s="84"/>
      <c r="I56" s="85">
        <f>SUM(I52:I54)</f>
        <v>15775700</v>
      </c>
      <c r="J56" s="83"/>
      <c r="K56" s="84">
        <f>SUM(K52:K54)</f>
        <v>3080000</v>
      </c>
      <c r="L56" s="85">
        <f>I56-K56</f>
        <v>12695700</v>
      </c>
      <c r="M56" s="83"/>
      <c r="N56" s="84">
        <f>SUM(N52:N55)</f>
        <v>0</v>
      </c>
      <c r="O56" s="101">
        <f>F56-N56</f>
        <v>0</v>
      </c>
      <c r="P56" s="83"/>
      <c r="Q56" s="84">
        <f>SUM(Q52:Q55)</f>
        <v>23666000</v>
      </c>
      <c r="R56" s="101">
        <f>I56-Q56</f>
        <v>-7890300</v>
      </c>
      <c r="S56" s="102"/>
      <c r="T56" s="17"/>
      <c r="U56" s="17"/>
      <c r="V56" s="17"/>
      <c r="W56" s="17"/>
      <c r="X56" s="17"/>
      <c r="Y56" s="17"/>
      <c r="Z56" s="17"/>
    </row>
    <row r="57" spans="1:26" s="18" customFormat="1" ht="33.75" customHeight="1" x14ac:dyDescent="0.25">
      <c r="A57" s="58" t="s">
        <v>166</v>
      </c>
      <c r="B57" s="59" t="s">
        <v>171</v>
      </c>
      <c r="C57" s="60">
        <v>1</v>
      </c>
      <c r="D57" s="60" t="s">
        <v>113</v>
      </c>
      <c r="E57" s="59"/>
      <c r="F57" s="103"/>
      <c r="G57" s="104">
        <v>20</v>
      </c>
      <c r="H57" s="63"/>
      <c r="I57" s="64">
        <v>18472300</v>
      </c>
      <c r="J57" s="62">
        <v>120000</v>
      </c>
      <c r="K57" s="63">
        <f t="shared" ref="K57" si="11">G57*J57</f>
        <v>2400000</v>
      </c>
      <c r="L57" s="64"/>
      <c r="M57" s="62"/>
      <c r="N57" s="71"/>
      <c r="O57" s="105"/>
      <c r="P57" s="62">
        <v>470000</v>
      </c>
      <c r="Q57" s="71">
        <f t="shared" ref="Q57:Q58" si="12">G57*P57</f>
        <v>9400000</v>
      </c>
      <c r="R57" s="105"/>
      <c r="S57" s="106"/>
      <c r="T57" s="17"/>
      <c r="U57" s="17"/>
      <c r="V57" s="17"/>
      <c r="W57" s="17"/>
      <c r="X57" s="17"/>
      <c r="Y57" s="17"/>
      <c r="Z57" s="17"/>
    </row>
    <row r="58" spans="1:26" s="18" customFormat="1" ht="33.75" customHeight="1" x14ac:dyDescent="0.25">
      <c r="A58" s="66" t="s">
        <v>172</v>
      </c>
      <c r="B58" s="67" t="s">
        <v>173</v>
      </c>
      <c r="C58" s="68">
        <v>1</v>
      </c>
      <c r="D58" s="68" t="s">
        <v>113</v>
      </c>
      <c r="E58" s="67"/>
      <c r="F58" s="92"/>
      <c r="G58" s="93">
        <v>20</v>
      </c>
      <c r="H58" s="71"/>
      <c r="I58" s="72"/>
      <c r="J58" s="70"/>
      <c r="K58" s="71"/>
      <c r="L58" s="72"/>
      <c r="M58" s="70"/>
      <c r="N58" s="71"/>
      <c r="O58" s="90"/>
      <c r="P58" s="70">
        <v>350000</v>
      </c>
      <c r="Q58" s="71">
        <f t="shared" si="12"/>
        <v>7000000</v>
      </c>
      <c r="R58" s="90"/>
      <c r="S58" s="91"/>
      <c r="T58" s="17"/>
      <c r="U58" s="17"/>
      <c r="V58" s="17"/>
      <c r="W58" s="17"/>
      <c r="X58" s="17"/>
      <c r="Y58" s="17"/>
      <c r="Z58" s="17"/>
    </row>
    <row r="59" spans="1:26" s="18" customFormat="1" ht="33.75" customHeight="1" x14ac:dyDescent="0.25">
      <c r="A59" s="66"/>
      <c r="B59" s="67" t="s">
        <v>122</v>
      </c>
      <c r="C59" s="68">
        <v>2</v>
      </c>
      <c r="D59" s="68" t="s">
        <v>123</v>
      </c>
      <c r="E59" s="67"/>
      <c r="F59" s="92"/>
      <c r="G59" s="93"/>
      <c r="H59" s="71"/>
      <c r="I59" s="72"/>
      <c r="J59" s="70"/>
      <c r="K59" s="71"/>
      <c r="L59" s="72"/>
      <c r="M59" s="70"/>
      <c r="N59" s="71"/>
      <c r="O59" s="90"/>
      <c r="P59" s="70">
        <v>12000</v>
      </c>
      <c r="Q59" s="71">
        <f t="shared" ref="Q59:Q60" si="13">C59*P59</f>
        <v>24000</v>
      </c>
      <c r="R59" s="90"/>
      <c r="S59" s="91"/>
      <c r="T59" s="17"/>
      <c r="U59" s="17"/>
      <c r="V59" s="17"/>
      <c r="W59" s="17"/>
      <c r="X59" s="17"/>
      <c r="Y59" s="17"/>
      <c r="Z59" s="17"/>
    </row>
    <row r="60" spans="1:26" s="18" customFormat="1" ht="33.75" customHeight="1" x14ac:dyDescent="0.25">
      <c r="A60" s="107"/>
      <c r="B60" s="108" t="s">
        <v>124</v>
      </c>
      <c r="C60" s="47">
        <v>2</v>
      </c>
      <c r="D60" s="47" t="s">
        <v>113</v>
      </c>
      <c r="E60" s="108"/>
      <c r="F60" s="48"/>
      <c r="G60" s="109"/>
      <c r="H60" s="89"/>
      <c r="I60" s="110"/>
      <c r="J60" s="111"/>
      <c r="K60" s="89"/>
      <c r="L60" s="110"/>
      <c r="M60" s="111"/>
      <c r="N60" s="71"/>
      <c r="O60" s="112"/>
      <c r="P60" s="111">
        <v>10000</v>
      </c>
      <c r="Q60" s="71">
        <f t="shared" si="13"/>
        <v>20000</v>
      </c>
      <c r="R60" s="112"/>
      <c r="S60" s="113"/>
      <c r="T60" s="17"/>
      <c r="U60" s="17"/>
      <c r="V60" s="17"/>
      <c r="W60" s="17"/>
      <c r="X60" s="17"/>
      <c r="Y60" s="17"/>
      <c r="Z60" s="17"/>
    </row>
    <row r="61" spans="1:26" s="18" customFormat="1" ht="33.75" customHeight="1" x14ac:dyDescent="0.25">
      <c r="A61" s="114"/>
      <c r="B61" s="98"/>
      <c r="C61" s="97"/>
      <c r="D61" s="97"/>
      <c r="E61" s="98"/>
      <c r="F61" s="99"/>
      <c r="G61" s="100" t="s">
        <v>174</v>
      </c>
      <c r="H61" s="84"/>
      <c r="I61" s="85">
        <f>SUM(I57:I59)</f>
        <v>18472300</v>
      </c>
      <c r="J61" s="83"/>
      <c r="K61" s="84">
        <f>SUM(K57:K59)</f>
        <v>2400000</v>
      </c>
      <c r="L61" s="85">
        <f>I61-K61</f>
        <v>16072300</v>
      </c>
      <c r="M61" s="83"/>
      <c r="N61" s="84">
        <f>SUM(N57:N60)</f>
        <v>0</v>
      </c>
      <c r="O61" s="101">
        <f>F61-N61</f>
        <v>0</v>
      </c>
      <c r="P61" s="83"/>
      <c r="Q61" s="84">
        <f>SUM(Q57:Q60)</f>
        <v>16444000</v>
      </c>
      <c r="R61" s="101">
        <f>I61-Q61</f>
        <v>2028300</v>
      </c>
      <c r="S61" s="102"/>
      <c r="T61" s="17"/>
      <c r="U61" s="17"/>
      <c r="V61" s="17"/>
      <c r="W61" s="17"/>
      <c r="X61" s="17"/>
      <c r="Y61" s="17"/>
      <c r="Z61" s="17"/>
    </row>
    <row r="62" spans="1:26" s="18" customFormat="1" ht="33.75" customHeight="1" x14ac:dyDescent="0.25">
      <c r="A62" s="58" t="s">
        <v>166</v>
      </c>
      <c r="B62" s="59" t="s">
        <v>175</v>
      </c>
      <c r="C62" s="60">
        <v>1</v>
      </c>
      <c r="D62" s="60" t="s">
        <v>113</v>
      </c>
      <c r="E62" s="59"/>
      <c r="F62" s="103" t="s">
        <v>121</v>
      </c>
      <c r="G62" s="104">
        <v>8</v>
      </c>
      <c r="H62" s="63"/>
      <c r="I62" s="64">
        <v>16699450</v>
      </c>
      <c r="J62" s="62">
        <v>360000</v>
      </c>
      <c r="K62" s="63">
        <f t="shared" ref="K62" si="14">G62*J62</f>
        <v>2880000</v>
      </c>
      <c r="L62" s="64"/>
      <c r="M62" s="62"/>
      <c r="N62" s="71"/>
      <c r="O62" s="105"/>
      <c r="P62" s="62">
        <v>1150000</v>
      </c>
      <c r="Q62" s="71">
        <f t="shared" ref="Q62:Q63" si="15">G62*P62</f>
        <v>9200000</v>
      </c>
      <c r="R62" s="105"/>
      <c r="S62" s="106"/>
      <c r="T62" s="17"/>
      <c r="U62" s="17"/>
      <c r="V62" s="17"/>
      <c r="W62" s="17"/>
      <c r="X62" s="17"/>
      <c r="Y62" s="17"/>
      <c r="Z62" s="17"/>
    </row>
    <row r="63" spans="1:26" s="18" customFormat="1" ht="33.75" customHeight="1" x14ac:dyDescent="0.25">
      <c r="A63" s="66" t="s">
        <v>176</v>
      </c>
      <c r="B63" s="67" t="s">
        <v>159</v>
      </c>
      <c r="C63" s="68">
        <v>1</v>
      </c>
      <c r="D63" s="68" t="s">
        <v>113</v>
      </c>
      <c r="E63" s="67"/>
      <c r="F63" s="92" t="s">
        <v>121</v>
      </c>
      <c r="G63" s="93">
        <v>8</v>
      </c>
      <c r="H63" s="71"/>
      <c r="I63" s="72"/>
      <c r="J63" s="70"/>
      <c r="K63" s="71"/>
      <c r="L63" s="72"/>
      <c r="M63" s="70"/>
      <c r="N63" s="71"/>
      <c r="O63" s="90"/>
      <c r="P63" s="70">
        <v>805000</v>
      </c>
      <c r="Q63" s="71">
        <f t="shared" si="15"/>
        <v>6440000</v>
      </c>
      <c r="R63" s="90"/>
      <c r="S63" s="91"/>
      <c r="T63" s="17"/>
      <c r="U63" s="17"/>
      <c r="V63" s="17"/>
      <c r="W63" s="17"/>
      <c r="X63" s="17"/>
      <c r="Y63" s="17"/>
      <c r="Z63" s="17"/>
    </row>
    <row r="64" spans="1:26" s="18" customFormat="1" ht="33.75" customHeight="1" x14ac:dyDescent="0.25">
      <c r="A64" s="66"/>
      <c r="B64" s="67" t="s">
        <v>122</v>
      </c>
      <c r="C64" s="68">
        <v>2</v>
      </c>
      <c r="D64" s="68" t="s">
        <v>113</v>
      </c>
      <c r="E64" s="67"/>
      <c r="F64" s="92"/>
      <c r="G64" s="93"/>
      <c r="H64" s="71"/>
      <c r="I64" s="72"/>
      <c r="J64" s="70"/>
      <c r="K64" s="71"/>
      <c r="L64" s="72"/>
      <c r="M64" s="70"/>
      <c r="N64" s="71"/>
      <c r="O64" s="90"/>
      <c r="P64" s="70">
        <v>30000</v>
      </c>
      <c r="Q64" s="71">
        <f t="shared" ref="Q64:Q65" si="16">C64*P64</f>
        <v>60000</v>
      </c>
      <c r="R64" s="90"/>
      <c r="S64" s="91"/>
      <c r="T64" s="17"/>
      <c r="U64" s="17"/>
      <c r="V64" s="17"/>
      <c r="W64" s="17"/>
      <c r="X64" s="17"/>
      <c r="Y64" s="17"/>
      <c r="Z64" s="17"/>
    </row>
    <row r="65" spans="1:26" s="18" customFormat="1" ht="33.75" customHeight="1" x14ac:dyDescent="0.25">
      <c r="A65" s="107"/>
      <c r="B65" s="108" t="s">
        <v>124</v>
      </c>
      <c r="C65" s="47">
        <v>2</v>
      </c>
      <c r="D65" s="47" t="s">
        <v>123</v>
      </c>
      <c r="E65" s="108"/>
      <c r="F65" s="48"/>
      <c r="G65" s="109"/>
      <c r="H65" s="89"/>
      <c r="I65" s="110"/>
      <c r="J65" s="111"/>
      <c r="K65" s="89"/>
      <c r="L65" s="110"/>
      <c r="M65" s="111"/>
      <c r="N65" s="71"/>
      <c r="O65" s="112"/>
      <c r="P65" s="111">
        <v>10000</v>
      </c>
      <c r="Q65" s="71">
        <f t="shared" si="16"/>
        <v>20000</v>
      </c>
      <c r="R65" s="112"/>
      <c r="S65" s="113"/>
      <c r="T65" s="17"/>
      <c r="U65" s="17"/>
      <c r="V65" s="17"/>
      <c r="W65" s="17"/>
      <c r="X65" s="17"/>
      <c r="Y65" s="17"/>
      <c r="Z65" s="17"/>
    </row>
    <row r="66" spans="1:26" s="18" customFormat="1" ht="33.75" customHeight="1" x14ac:dyDescent="0.25">
      <c r="A66" s="114"/>
      <c r="B66" s="98"/>
      <c r="C66" s="97"/>
      <c r="D66" s="97"/>
      <c r="E66" s="98"/>
      <c r="F66" s="99"/>
      <c r="G66" s="100" t="s">
        <v>177</v>
      </c>
      <c r="H66" s="84"/>
      <c r="I66" s="85">
        <f>SUM(I62:I64)</f>
        <v>16699450</v>
      </c>
      <c r="J66" s="83"/>
      <c r="K66" s="84">
        <f>SUM(K62:K64)</f>
        <v>2880000</v>
      </c>
      <c r="L66" s="85">
        <f>I66-K66</f>
        <v>13819450</v>
      </c>
      <c r="M66" s="83"/>
      <c r="N66" s="84">
        <f>SUM(N62:N65)</f>
        <v>0</v>
      </c>
      <c r="O66" s="101">
        <f>F66-N66</f>
        <v>0</v>
      </c>
      <c r="P66" s="83"/>
      <c r="Q66" s="84">
        <f>SUM(Q62:Q65)</f>
        <v>15720000</v>
      </c>
      <c r="R66" s="101">
        <f>I66-Q66</f>
        <v>979450</v>
      </c>
      <c r="S66" s="102"/>
      <c r="T66" s="17"/>
      <c r="U66" s="17"/>
      <c r="V66" s="17"/>
      <c r="W66" s="17"/>
      <c r="X66" s="17"/>
      <c r="Y66" s="17"/>
      <c r="Z66" s="17"/>
    </row>
    <row r="67" spans="1:26" s="18" customFormat="1" ht="33.75" customHeight="1" x14ac:dyDescent="0.25">
      <c r="A67" s="142" t="s">
        <v>178</v>
      </c>
      <c r="B67" s="143" t="s">
        <v>179</v>
      </c>
      <c r="C67" s="143">
        <v>1</v>
      </c>
      <c r="D67" s="144" t="s">
        <v>113</v>
      </c>
      <c r="E67" s="143"/>
      <c r="F67" s="145"/>
      <c r="G67" s="146">
        <v>840</v>
      </c>
      <c r="H67" s="147">
        <f>I67/G67</f>
        <v>95912.5</v>
      </c>
      <c r="I67" s="148">
        <v>80566500</v>
      </c>
      <c r="J67" s="149">
        <v>57000</v>
      </c>
      <c r="K67" s="147">
        <f>G67*J67</f>
        <v>47880000</v>
      </c>
      <c r="L67" s="148">
        <f>I67-K67</f>
        <v>32686500</v>
      </c>
      <c r="M67" s="149">
        <v>50000</v>
      </c>
      <c r="N67" s="147">
        <f>G67*M67</f>
        <v>42000000</v>
      </c>
      <c r="O67" s="150">
        <f>F67-N67</f>
        <v>-42000000</v>
      </c>
      <c r="P67" s="149">
        <v>80000</v>
      </c>
      <c r="Q67" s="147">
        <f>G67*P67</f>
        <v>67200000</v>
      </c>
      <c r="R67" s="150">
        <f>I67-Q67</f>
        <v>13366500</v>
      </c>
      <c r="S67" s="151"/>
      <c r="T67" s="17"/>
      <c r="U67" s="17"/>
      <c r="V67" s="17"/>
      <c r="W67" s="17"/>
      <c r="X67" s="17"/>
      <c r="Y67" s="17"/>
      <c r="Z67" s="17"/>
    </row>
    <row r="68" spans="1:26" s="18" customFormat="1" ht="33.75" customHeight="1" x14ac:dyDescent="0.25">
      <c r="A68" s="152" t="s">
        <v>180</v>
      </c>
      <c r="B68" s="153" t="s">
        <v>181</v>
      </c>
      <c r="C68" s="154"/>
      <c r="D68" s="154"/>
      <c r="E68" s="154"/>
      <c r="F68" s="155"/>
      <c r="G68" s="156"/>
      <c r="H68" s="157"/>
      <c r="I68" s="157"/>
      <c r="J68" s="158" t="s">
        <v>182</v>
      </c>
      <c r="K68" s="159"/>
      <c r="L68" s="160"/>
      <c r="M68" s="161"/>
      <c r="N68" s="162"/>
      <c r="O68" s="163"/>
      <c r="P68" s="161"/>
      <c r="Q68" s="162"/>
      <c r="R68" s="163"/>
      <c r="S68" s="164"/>
      <c r="T68" s="17"/>
      <c r="U68" s="17"/>
      <c r="V68" s="17"/>
      <c r="W68" s="17"/>
      <c r="X68" s="17"/>
      <c r="Y68" s="17"/>
      <c r="Z68" s="17"/>
    </row>
    <row r="69" spans="1:26" s="18" customFormat="1" ht="33.75" customHeight="1" x14ac:dyDescent="0.25">
      <c r="A69" s="152"/>
      <c r="B69" s="153"/>
      <c r="C69" s="154"/>
      <c r="D69" s="154"/>
      <c r="E69" s="154"/>
      <c r="F69" s="155"/>
      <c r="G69" s="27"/>
      <c r="H69" s="28"/>
      <c r="I69" s="28"/>
      <c r="J69" s="25" t="s">
        <v>183</v>
      </c>
      <c r="K69" s="26"/>
      <c r="L69" s="24"/>
      <c r="M69" s="161"/>
      <c r="N69" s="162"/>
      <c r="O69" s="163"/>
      <c r="P69" s="161"/>
      <c r="Q69" s="162"/>
      <c r="R69" s="163"/>
      <c r="S69" s="164"/>
      <c r="T69" s="17"/>
      <c r="U69" s="17"/>
      <c r="V69" s="17"/>
      <c r="W69" s="17"/>
      <c r="X69" s="17"/>
      <c r="Y69" s="17"/>
      <c r="Z69" s="17"/>
    </row>
    <row r="70" spans="1:26" s="18" customFormat="1" ht="33.75" customHeight="1" x14ac:dyDescent="0.25">
      <c r="A70" s="152"/>
      <c r="B70" s="153"/>
      <c r="C70" s="154"/>
      <c r="D70" s="154"/>
      <c r="E70" s="154"/>
      <c r="F70" s="155"/>
      <c r="G70" s="165"/>
      <c r="H70" s="166"/>
      <c r="I70" s="166"/>
      <c r="J70" s="25" t="s">
        <v>184</v>
      </c>
      <c r="K70" s="26"/>
      <c r="L70" s="24"/>
      <c r="M70" s="161"/>
      <c r="N70" s="162"/>
      <c r="O70" s="163"/>
      <c r="P70" s="161"/>
      <c r="Q70" s="162"/>
      <c r="R70" s="163"/>
      <c r="S70" s="164"/>
      <c r="T70" s="17"/>
      <c r="U70" s="17"/>
      <c r="V70" s="17"/>
      <c r="W70" s="17"/>
      <c r="X70" s="17"/>
      <c r="Y70" s="17"/>
      <c r="Z70" s="17"/>
    </row>
    <row r="71" spans="1:26" s="18" customFormat="1" ht="33.75" customHeight="1" x14ac:dyDescent="0.25">
      <c r="A71" s="152"/>
      <c r="B71" s="153"/>
      <c r="C71" s="154"/>
      <c r="D71" s="154"/>
      <c r="E71" s="154"/>
      <c r="F71" s="155"/>
      <c r="G71" s="27"/>
      <c r="H71" s="28"/>
      <c r="I71" s="28"/>
      <c r="J71" s="25" t="s">
        <v>185</v>
      </c>
      <c r="K71" s="26"/>
      <c r="L71" s="24"/>
      <c r="M71" s="161"/>
      <c r="N71" s="162"/>
      <c r="O71" s="163"/>
      <c r="P71" s="161"/>
      <c r="Q71" s="162"/>
      <c r="R71" s="163"/>
      <c r="S71" s="164"/>
      <c r="T71" s="17"/>
      <c r="U71" s="17"/>
      <c r="V71" s="17"/>
      <c r="W71" s="17"/>
      <c r="X71" s="17"/>
      <c r="Y71" s="17"/>
      <c r="Z71" s="17"/>
    </row>
    <row r="72" spans="1:26" s="18" customFormat="1" ht="33.75" customHeight="1" x14ac:dyDescent="0.25">
      <c r="A72" s="167"/>
      <c r="B72" s="168"/>
      <c r="C72" s="169"/>
      <c r="D72" s="169"/>
      <c r="E72" s="169"/>
      <c r="F72" s="170"/>
      <c r="G72" s="171"/>
      <c r="H72" s="172"/>
      <c r="I72" s="172"/>
      <c r="J72" s="173" t="s">
        <v>186</v>
      </c>
      <c r="K72" s="174"/>
      <c r="L72" s="175"/>
      <c r="M72" s="176"/>
      <c r="N72" s="177"/>
      <c r="O72" s="178"/>
      <c r="P72" s="176"/>
      <c r="Q72" s="177"/>
      <c r="R72" s="178"/>
      <c r="S72" s="179"/>
      <c r="T72" s="17"/>
      <c r="U72" s="17"/>
      <c r="V72" s="17"/>
      <c r="W72" s="17"/>
      <c r="X72" s="17"/>
      <c r="Y72" s="17"/>
      <c r="Z72" s="17"/>
    </row>
    <row r="73" spans="1:26" s="18" customFormat="1" ht="31.5" customHeight="1" x14ac:dyDescent="0.25"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</sheetData>
  <mergeCells count="30">
    <mergeCell ref="G71:I71"/>
    <mergeCell ref="J71:L71"/>
    <mergeCell ref="G72:I72"/>
    <mergeCell ref="J72:L72"/>
    <mergeCell ref="A15:B15"/>
    <mergeCell ref="A24:B24"/>
    <mergeCell ref="J35:R42"/>
    <mergeCell ref="A68:A72"/>
    <mergeCell ref="B68:F72"/>
    <mergeCell ref="G68:I68"/>
    <mergeCell ref="J68:L68"/>
    <mergeCell ref="G69:I69"/>
    <mergeCell ref="J69:L69"/>
    <mergeCell ref="J70:L70"/>
    <mergeCell ref="S2:S4"/>
    <mergeCell ref="G3:G4"/>
    <mergeCell ref="H3:H4"/>
    <mergeCell ref="I3:I4"/>
    <mergeCell ref="J3:L3"/>
    <mergeCell ref="M3:O3"/>
    <mergeCell ref="P3:R3"/>
    <mergeCell ref="J1:L1"/>
    <mergeCell ref="A2:A4"/>
    <mergeCell ref="B2:B4"/>
    <mergeCell ref="C2:C4"/>
    <mergeCell ref="D2:D4"/>
    <mergeCell ref="E2:E4"/>
    <mergeCell ref="F2:F4"/>
    <mergeCell ref="G2:I2"/>
    <mergeCell ref="J2:R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2E0A7-47E7-4F5C-A821-35072913CD59}">
  <dimension ref="A1:W273"/>
  <sheetViews>
    <sheetView view="pageBreakPreview" zoomScale="85" zoomScaleNormal="100" zoomScaleSheetLayoutView="85" workbookViewId="0">
      <pane xSplit="1" ySplit="4" topLeftCell="B91" activePane="bottomRight" state="frozen"/>
      <selection activeCell="O5" sqref="O5"/>
      <selection pane="topRight" activeCell="O5" sqref="O5"/>
      <selection pane="bottomLeft" activeCell="O5" sqref="O5"/>
      <selection pane="bottomRight" activeCell="O5" sqref="O5"/>
    </sheetView>
  </sheetViews>
  <sheetFormatPr defaultRowHeight="13.5" x14ac:dyDescent="0.25"/>
  <cols>
    <col min="1" max="1" width="19.5703125" style="181" customWidth="1"/>
    <col min="2" max="2" width="11.28515625" style="181" customWidth="1"/>
    <col min="3" max="3" width="16.140625" style="181" customWidth="1"/>
    <col min="4" max="4" width="9.140625" style="181"/>
    <col min="5" max="5" width="9.140625" style="182"/>
    <col min="6" max="7" width="9.140625" style="181"/>
    <col min="8" max="8" width="13" style="181" customWidth="1"/>
    <col min="9" max="9" width="11.42578125" style="181" bestFit="1" customWidth="1"/>
    <col min="10" max="11" width="13" style="181" customWidth="1"/>
    <col min="12" max="12" width="9.140625" style="181"/>
    <col min="13" max="14" width="13" style="181" customWidth="1"/>
    <col min="15" max="15" width="11.42578125" style="181" bestFit="1" customWidth="1"/>
    <col min="16" max="17" width="13" style="181" customWidth="1"/>
    <col min="18" max="20" width="9.140625" style="181"/>
    <col min="21" max="22" width="13.5703125" style="181" bestFit="1" customWidth="1"/>
    <col min="23" max="16384" width="9.140625" style="181"/>
  </cols>
  <sheetData>
    <row r="1" spans="1:23" ht="34.5" customHeight="1" x14ac:dyDescent="0.25">
      <c r="A1" s="180" t="s">
        <v>187</v>
      </c>
    </row>
    <row r="2" spans="1:23" s="194" customFormat="1" ht="21" customHeight="1" thickBot="1" x14ac:dyDescent="0.3">
      <c r="A2" s="183" t="s">
        <v>94</v>
      </c>
      <c r="B2" s="184" t="s">
        <v>95</v>
      </c>
      <c r="C2" s="185"/>
      <c r="D2" s="186" t="s">
        <v>96</v>
      </c>
      <c r="E2" s="187" t="s">
        <v>97</v>
      </c>
      <c r="F2" s="188" t="s">
        <v>100</v>
      </c>
      <c r="G2" s="189"/>
      <c r="H2" s="190"/>
      <c r="I2" s="191" t="s">
        <v>101</v>
      </c>
      <c r="J2" s="192"/>
      <c r="K2" s="192"/>
      <c r="L2" s="192"/>
      <c r="M2" s="192"/>
      <c r="N2" s="192"/>
      <c r="O2" s="192"/>
      <c r="P2" s="192"/>
      <c r="Q2" s="193"/>
      <c r="R2" s="193" t="s">
        <v>102</v>
      </c>
    </row>
    <row r="3" spans="1:23" s="194" customFormat="1" ht="21" customHeight="1" x14ac:dyDescent="0.25">
      <c r="A3" s="195"/>
      <c r="B3" s="196"/>
      <c r="C3" s="197"/>
      <c r="D3" s="198"/>
      <c r="E3" s="199"/>
      <c r="F3" s="195" t="s">
        <v>3</v>
      </c>
      <c r="G3" s="200" t="s">
        <v>103</v>
      </c>
      <c r="H3" s="201" t="s">
        <v>104</v>
      </c>
      <c r="I3" s="195" t="s">
        <v>188</v>
      </c>
      <c r="J3" s="198"/>
      <c r="K3" s="199"/>
      <c r="L3" s="202" t="s">
        <v>106</v>
      </c>
      <c r="M3" s="203"/>
      <c r="N3" s="204"/>
      <c r="O3" s="205" t="s">
        <v>107</v>
      </c>
      <c r="P3" s="205"/>
      <c r="Q3" s="206"/>
      <c r="R3" s="207"/>
    </row>
    <row r="4" spans="1:23" s="194" customFormat="1" ht="21" customHeight="1" x14ac:dyDescent="0.25">
      <c r="A4" s="208"/>
      <c r="B4" s="209"/>
      <c r="C4" s="210"/>
      <c r="D4" s="211"/>
      <c r="E4" s="212"/>
      <c r="F4" s="208"/>
      <c r="G4" s="213"/>
      <c r="H4" s="214"/>
      <c r="I4" s="215" t="s">
        <v>98</v>
      </c>
      <c r="J4" s="216" t="s">
        <v>108</v>
      </c>
      <c r="K4" s="217" t="s">
        <v>109</v>
      </c>
      <c r="L4" s="218" t="s">
        <v>98</v>
      </c>
      <c r="M4" s="216" t="s">
        <v>108</v>
      </c>
      <c r="N4" s="219" t="s">
        <v>109</v>
      </c>
      <c r="O4" s="220" t="s">
        <v>98</v>
      </c>
      <c r="P4" s="216" t="s">
        <v>108</v>
      </c>
      <c r="Q4" s="221" t="s">
        <v>109</v>
      </c>
      <c r="R4" s="207"/>
      <c r="S4" s="222"/>
      <c r="T4" s="222"/>
      <c r="U4" s="222"/>
      <c r="V4" s="222"/>
      <c r="W4" s="222"/>
    </row>
    <row r="5" spans="1:23" ht="30.75" customHeight="1" x14ac:dyDescent="0.25">
      <c r="A5" s="223" t="s">
        <v>110</v>
      </c>
      <c r="B5" s="224"/>
      <c r="C5" s="225"/>
      <c r="D5" s="226"/>
      <c r="E5" s="227"/>
      <c r="F5" s="223"/>
      <c r="G5" s="226"/>
      <c r="H5" s="228">
        <f>H7+H24+H38+H55+H66+H86+H88</f>
        <v>305593403</v>
      </c>
      <c r="I5" s="223"/>
      <c r="J5" s="224">
        <f>J7+J24+J38+J55+J66+J86+J88</f>
        <v>676844700</v>
      </c>
      <c r="K5" s="224">
        <f>K7+K24+K38+K55+K66+K86+K88</f>
        <v>-371251297</v>
      </c>
      <c r="L5" s="229"/>
      <c r="M5" s="224">
        <f>M7+M24+M38+M55+M66+M86+M88</f>
        <v>282519000</v>
      </c>
      <c r="N5" s="230">
        <f>N7+N24+N38+N55+N66+N86+N88</f>
        <v>23074403</v>
      </c>
      <c r="O5" s="225"/>
      <c r="P5" s="224">
        <f>P7+P24+P38+P55+P66+P86+P88</f>
        <v>387223600</v>
      </c>
      <c r="Q5" s="228">
        <f>Q7+Q24+Q38+Q55+Q66+Q86+Q88</f>
        <v>-81630197</v>
      </c>
      <c r="R5" s="231"/>
    </row>
    <row r="6" spans="1:23" s="241" customFormat="1" ht="30.75" customHeight="1" x14ac:dyDescent="0.25">
      <c r="A6" s="232"/>
      <c r="B6" s="233"/>
      <c r="C6" s="234"/>
      <c r="D6" s="235"/>
      <c r="E6" s="236"/>
      <c r="F6" s="232"/>
      <c r="G6" s="235"/>
      <c r="H6" s="237"/>
      <c r="I6" s="232"/>
      <c r="J6" s="235"/>
      <c r="K6" s="233"/>
      <c r="L6" s="238"/>
      <c r="M6" s="235"/>
      <c r="N6" s="239"/>
      <c r="O6" s="234"/>
      <c r="P6" s="235"/>
      <c r="Q6" s="237"/>
      <c r="R6" s="240"/>
    </row>
    <row r="7" spans="1:23" ht="30.75" customHeight="1" x14ac:dyDescent="0.25">
      <c r="A7" s="242" t="s">
        <v>189</v>
      </c>
      <c r="B7" s="243"/>
      <c r="C7" s="244"/>
      <c r="D7" s="245">
        <v>47</v>
      </c>
      <c r="E7" s="246"/>
      <c r="F7" s="242"/>
      <c r="G7" s="245"/>
      <c r="H7" s="247">
        <v>18807511</v>
      </c>
      <c r="I7" s="242"/>
      <c r="J7" s="245">
        <f>SUM(J8:J23)</f>
        <v>67288200</v>
      </c>
      <c r="K7" s="243">
        <f>H7-J7</f>
        <v>-48480689</v>
      </c>
      <c r="L7" s="248"/>
      <c r="M7" s="245">
        <f>SUM(M8:M23)</f>
        <v>38023000</v>
      </c>
      <c r="N7" s="249">
        <f>H7-M7</f>
        <v>-19215489</v>
      </c>
      <c r="O7" s="244"/>
      <c r="P7" s="245">
        <f>SUM(P8:P23)</f>
        <v>31071700</v>
      </c>
      <c r="Q7" s="247">
        <f>H7-P7</f>
        <v>-12264189</v>
      </c>
      <c r="R7" s="250"/>
      <c r="U7" s="181">
        <f>M7+M24+M38+M55+M66</f>
        <v>222199000</v>
      </c>
      <c r="V7" s="181">
        <f>P7+P24+P38+P55+P66</f>
        <v>220779600</v>
      </c>
    </row>
    <row r="8" spans="1:23" ht="30.75" customHeight="1" x14ac:dyDescent="0.25">
      <c r="A8" s="251" t="s">
        <v>190</v>
      </c>
      <c r="B8" s="252" t="s">
        <v>191</v>
      </c>
      <c r="C8" s="253" t="s">
        <v>192</v>
      </c>
      <c r="D8" s="254">
        <v>47</v>
      </c>
      <c r="E8" s="255"/>
      <c r="F8" s="256"/>
      <c r="G8" s="254"/>
      <c r="H8" s="257"/>
      <c r="I8" s="256"/>
      <c r="J8" s="254"/>
      <c r="K8" s="252"/>
      <c r="L8" s="258">
        <v>363000</v>
      </c>
      <c r="M8" s="254">
        <f>D8*L8</f>
        <v>17061000</v>
      </c>
      <c r="N8" s="259"/>
      <c r="O8" s="253"/>
      <c r="P8" s="254"/>
      <c r="Q8" s="257"/>
      <c r="R8" s="260"/>
    </row>
    <row r="9" spans="1:23" ht="30.75" customHeight="1" x14ac:dyDescent="0.25">
      <c r="A9" s="251"/>
      <c r="B9" s="252" t="s">
        <v>191</v>
      </c>
      <c r="C9" s="253" t="s">
        <v>193</v>
      </c>
      <c r="D9" s="254">
        <v>47</v>
      </c>
      <c r="E9" s="255"/>
      <c r="F9" s="256"/>
      <c r="G9" s="254"/>
      <c r="H9" s="257"/>
      <c r="I9" s="256">
        <v>392000</v>
      </c>
      <c r="J9" s="254">
        <f>D9*I9</f>
        <v>18424000</v>
      </c>
      <c r="K9" s="252"/>
      <c r="L9" s="258"/>
      <c r="M9" s="254"/>
      <c r="N9" s="259"/>
      <c r="O9" s="253">
        <v>361900</v>
      </c>
      <c r="P9" s="254">
        <f>D9*O9</f>
        <v>17009300</v>
      </c>
      <c r="Q9" s="257"/>
      <c r="R9" s="260"/>
      <c r="V9" s="181">
        <f>U7-V7</f>
        <v>1419400</v>
      </c>
    </row>
    <row r="10" spans="1:23" ht="30.75" customHeight="1" x14ac:dyDescent="0.25">
      <c r="A10" s="256"/>
      <c r="B10" s="252" t="s">
        <v>194</v>
      </c>
      <c r="C10" s="253" t="s">
        <v>195</v>
      </c>
      <c r="D10" s="254"/>
      <c r="E10" s="255"/>
      <c r="F10" s="256"/>
      <c r="G10" s="254"/>
      <c r="H10" s="257"/>
      <c r="I10" s="256"/>
      <c r="J10" s="254"/>
      <c r="K10" s="252"/>
      <c r="L10" s="258">
        <v>288000</v>
      </c>
      <c r="M10" s="254"/>
      <c r="N10" s="259"/>
      <c r="O10" s="253">
        <v>228800</v>
      </c>
      <c r="P10" s="254"/>
      <c r="Q10" s="257"/>
      <c r="R10" s="260"/>
    </row>
    <row r="11" spans="1:23" ht="30.75" customHeight="1" x14ac:dyDescent="0.25">
      <c r="A11" s="256"/>
      <c r="B11" s="252" t="s">
        <v>194</v>
      </c>
      <c r="C11" s="253" t="s">
        <v>196</v>
      </c>
      <c r="D11" s="254"/>
      <c r="E11" s="255"/>
      <c r="F11" s="256"/>
      <c r="G11" s="254"/>
      <c r="H11" s="257"/>
      <c r="I11" s="256"/>
      <c r="J11" s="254"/>
      <c r="K11" s="252"/>
      <c r="L11" s="258"/>
      <c r="M11" s="254"/>
      <c r="N11" s="259"/>
      <c r="O11" s="253">
        <v>186000</v>
      </c>
      <c r="P11" s="254"/>
      <c r="Q11" s="257"/>
      <c r="R11" s="260"/>
    </row>
    <row r="12" spans="1:23" ht="30.75" customHeight="1" x14ac:dyDescent="0.25">
      <c r="A12" s="256"/>
      <c r="B12" s="252" t="s">
        <v>194</v>
      </c>
      <c r="C12" s="253" t="s">
        <v>197</v>
      </c>
      <c r="D12" s="254">
        <v>47</v>
      </c>
      <c r="E12" s="255"/>
      <c r="F12" s="256"/>
      <c r="G12" s="254"/>
      <c r="H12" s="257"/>
      <c r="I12" s="256">
        <v>228600</v>
      </c>
      <c r="J12" s="254">
        <f>D12*I12</f>
        <v>10744200</v>
      </c>
      <c r="K12" s="252"/>
      <c r="L12" s="258">
        <v>219000</v>
      </c>
      <c r="M12" s="254">
        <f>D12*L12</f>
        <v>10293000</v>
      </c>
      <c r="N12" s="259"/>
      <c r="O12" s="253">
        <v>146300</v>
      </c>
      <c r="P12" s="254">
        <f>D12*O12</f>
        <v>6876100</v>
      </c>
      <c r="Q12" s="257"/>
      <c r="R12" s="260"/>
    </row>
    <row r="13" spans="1:23" ht="30.75" customHeight="1" x14ac:dyDescent="0.25">
      <c r="A13" s="256"/>
      <c r="B13" s="252" t="s">
        <v>198</v>
      </c>
      <c r="C13" s="253" t="s">
        <v>199</v>
      </c>
      <c r="D13" s="254"/>
      <c r="E13" s="255"/>
      <c r="F13" s="256"/>
      <c r="G13" s="254"/>
      <c r="H13" s="257"/>
      <c r="I13" s="256"/>
      <c r="J13" s="254"/>
      <c r="K13" s="252"/>
      <c r="L13" s="258">
        <v>169000</v>
      </c>
      <c r="M13" s="254"/>
      <c r="N13" s="259"/>
      <c r="O13" s="253"/>
      <c r="P13" s="254"/>
      <c r="Q13" s="257"/>
      <c r="R13" s="260"/>
    </row>
    <row r="14" spans="1:23" ht="30.75" customHeight="1" x14ac:dyDescent="0.25">
      <c r="A14" s="256"/>
      <c r="B14" s="252" t="s">
        <v>198</v>
      </c>
      <c r="C14" s="253" t="s">
        <v>200</v>
      </c>
      <c r="D14" s="254">
        <v>47</v>
      </c>
      <c r="E14" s="255"/>
      <c r="F14" s="256"/>
      <c r="G14" s="254"/>
      <c r="H14" s="257"/>
      <c r="I14" s="256"/>
      <c r="J14" s="254"/>
      <c r="K14" s="252"/>
      <c r="L14" s="258">
        <v>182000</v>
      </c>
      <c r="M14" s="254"/>
      <c r="N14" s="259"/>
      <c r="O14" s="253">
        <v>130900</v>
      </c>
      <c r="P14" s="254">
        <f>D14*O14</f>
        <v>6152300</v>
      </c>
      <c r="Q14" s="257"/>
      <c r="R14" s="260"/>
    </row>
    <row r="15" spans="1:23" ht="30.75" customHeight="1" x14ac:dyDescent="0.25">
      <c r="A15" s="256"/>
      <c r="B15" s="252" t="s">
        <v>198</v>
      </c>
      <c r="C15" s="253" t="s">
        <v>201</v>
      </c>
      <c r="D15" s="254">
        <v>47</v>
      </c>
      <c r="E15" s="255"/>
      <c r="F15" s="256"/>
      <c r="G15" s="254"/>
      <c r="H15" s="257"/>
      <c r="I15" s="256"/>
      <c r="J15" s="254"/>
      <c r="K15" s="252"/>
      <c r="L15" s="258">
        <v>194000</v>
      </c>
      <c r="M15" s="254">
        <f>D15*L15</f>
        <v>9118000</v>
      </c>
      <c r="N15" s="259"/>
      <c r="O15" s="253"/>
      <c r="P15" s="254"/>
      <c r="Q15" s="257"/>
      <c r="R15" s="260"/>
    </row>
    <row r="16" spans="1:23" ht="30.75" customHeight="1" x14ac:dyDescent="0.25">
      <c r="A16" s="256"/>
      <c r="B16" s="252" t="s">
        <v>198</v>
      </c>
      <c r="C16" s="253" t="s">
        <v>202</v>
      </c>
      <c r="D16" s="254"/>
      <c r="E16" s="255"/>
      <c r="F16" s="256"/>
      <c r="G16" s="254"/>
      <c r="H16" s="257"/>
      <c r="I16" s="256"/>
      <c r="J16" s="254"/>
      <c r="K16" s="252"/>
      <c r="L16" s="258">
        <v>207000</v>
      </c>
      <c r="M16" s="254"/>
      <c r="N16" s="259"/>
      <c r="O16" s="253"/>
      <c r="P16" s="254"/>
      <c r="Q16" s="257"/>
      <c r="R16" s="260"/>
    </row>
    <row r="17" spans="1:18" ht="30.75" customHeight="1" x14ac:dyDescent="0.25">
      <c r="A17" s="256"/>
      <c r="B17" s="252" t="s">
        <v>203</v>
      </c>
      <c r="C17" s="253" t="s">
        <v>200</v>
      </c>
      <c r="D17" s="254">
        <v>47</v>
      </c>
      <c r="E17" s="255"/>
      <c r="F17" s="256"/>
      <c r="G17" s="254"/>
      <c r="H17" s="257"/>
      <c r="I17" s="256"/>
      <c r="J17" s="254"/>
      <c r="K17" s="252"/>
      <c r="L17" s="258">
        <v>157000</v>
      </c>
      <c r="M17" s="235"/>
      <c r="N17" s="259"/>
      <c r="O17" s="253"/>
      <c r="P17" s="254"/>
      <c r="Q17" s="257"/>
      <c r="R17" s="260"/>
    </row>
    <row r="18" spans="1:18" ht="30.75" customHeight="1" x14ac:dyDescent="0.25">
      <c r="A18" s="256"/>
      <c r="B18" s="252" t="s">
        <v>204</v>
      </c>
      <c r="C18" s="253"/>
      <c r="D18" s="254">
        <v>60</v>
      </c>
      <c r="E18" s="255"/>
      <c r="F18" s="256"/>
      <c r="G18" s="254"/>
      <c r="H18" s="257"/>
      <c r="I18" s="256">
        <v>18000</v>
      </c>
      <c r="J18" s="254">
        <f t="shared" ref="J18:J20" si="0">D18*I18</f>
        <v>1080000</v>
      </c>
      <c r="K18" s="252"/>
      <c r="L18" s="258"/>
      <c r="M18" s="254"/>
      <c r="N18" s="259"/>
      <c r="O18" s="253"/>
      <c r="P18" s="254"/>
      <c r="Q18" s="257"/>
      <c r="R18" s="260"/>
    </row>
    <row r="19" spans="1:18" ht="30.75" customHeight="1" x14ac:dyDescent="0.25">
      <c r="A19" s="256"/>
      <c r="B19" s="252" t="s">
        <v>205</v>
      </c>
      <c r="C19" s="253"/>
      <c r="D19" s="254">
        <v>240</v>
      </c>
      <c r="E19" s="255"/>
      <c r="F19" s="256"/>
      <c r="G19" s="254"/>
      <c r="H19" s="257"/>
      <c r="I19" s="256">
        <v>5500</v>
      </c>
      <c r="J19" s="254">
        <f t="shared" si="0"/>
        <v>1320000</v>
      </c>
      <c r="K19" s="252"/>
      <c r="L19" s="258"/>
      <c r="M19" s="254"/>
      <c r="N19" s="259"/>
      <c r="O19" s="253"/>
      <c r="P19" s="254"/>
      <c r="Q19" s="257"/>
      <c r="R19" s="260"/>
    </row>
    <row r="20" spans="1:18" ht="30.75" customHeight="1" x14ac:dyDescent="0.25">
      <c r="A20" s="256"/>
      <c r="B20" s="252" t="s">
        <v>124</v>
      </c>
      <c r="C20" s="253"/>
      <c r="D20" s="254">
        <v>1880</v>
      </c>
      <c r="E20" s="255"/>
      <c r="F20" s="256"/>
      <c r="G20" s="254"/>
      <c r="H20" s="257"/>
      <c r="I20" s="256">
        <v>19000</v>
      </c>
      <c r="J20" s="254">
        <f t="shared" si="0"/>
        <v>35720000</v>
      </c>
      <c r="K20" s="252"/>
      <c r="L20" s="258"/>
      <c r="M20" s="254"/>
      <c r="N20" s="259"/>
      <c r="O20" s="253"/>
      <c r="P20" s="254"/>
      <c r="Q20" s="257"/>
      <c r="R20" s="260"/>
    </row>
    <row r="21" spans="1:18" ht="30.75" customHeight="1" x14ac:dyDescent="0.25">
      <c r="A21" s="256"/>
      <c r="B21" s="252" t="s">
        <v>206</v>
      </c>
      <c r="C21" s="253"/>
      <c r="D21" s="254">
        <v>47</v>
      </c>
      <c r="E21" s="255"/>
      <c r="F21" s="256"/>
      <c r="G21" s="254"/>
      <c r="H21" s="257"/>
      <c r="I21" s="256"/>
      <c r="J21" s="254"/>
      <c r="K21" s="252"/>
      <c r="L21" s="258">
        <v>15000</v>
      </c>
      <c r="M21" s="254">
        <f t="shared" ref="M21:M22" si="1">D21*L21</f>
        <v>705000</v>
      </c>
      <c r="N21" s="259"/>
      <c r="O21" s="253">
        <v>12000</v>
      </c>
      <c r="P21" s="254">
        <f t="shared" ref="P21:P22" si="2">D21*O21</f>
        <v>564000</v>
      </c>
      <c r="Q21" s="257"/>
      <c r="R21" s="260"/>
    </row>
    <row r="22" spans="1:18" ht="30.75" customHeight="1" x14ac:dyDescent="0.25">
      <c r="A22" s="256"/>
      <c r="B22" s="252" t="s">
        <v>207</v>
      </c>
      <c r="C22" s="253"/>
      <c r="D22" s="254">
        <v>47</v>
      </c>
      <c r="E22" s="255" t="s">
        <v>208</v>
      </c>
      <c r="F22" s="256"/>
      <c r="G22" s="254"/>
      <c r="H22" s="257"/>
      <c r="I22" s="256"/>
      <c r="J22" s="254"/>
      <c r="K22" s="252"/>
      <c r="L22" s="258">
        <v>18000</v>
      </c>
      <c r="M22" s="254">
        <f t="shared" si="1"/>
        <v>846000</v>
      </c>
      <c r="N22" s="259"/>
      <c r="O22" s="253">
        <v>10000</v>
      </c>
      <c r="P22" s="254">
        <f t="shared" si="2"/>
        <v>470000</v>
      </c>
      <c r="Q22" s="257"/>
      <c r="R22" s="260"/>
    </row>
    <row r="23" spans="1:18" ht="30.75" customHeight="1" x14ac:dyDescent="0.25">
      <c r="A23" s="256"/>
      <c r="B23" s="252"/>
      <c r="C23" s="253"/>
      <c r="D23" s="254"/>
      <c r="E23" s="255"/>
      <c r="F23" s="256"/>
      <c r="G23" s="254"/>
      <c r="H23" s="257"/>
      <c r="I23" s="256"/>
      <c r="J23" s="254"/>
      <c r="K23" s="252"/>
      <c r="L23" s="258"/>
      <c r="M23" s="254"/>
      <c r="N23" s="259"/>
      <c r="O23" s="253"/>
      <c r="P23" s="254"/>
      <c r="Q23" s="257"/>
      <c r="R23" s="260"/>
    </row>
    <row r="24" spans="1:18" ht="30.75" customHeight="1" x14ac:dyDescent="0.25">
      <c r="A24" s="242" t="s">
        <v>209</v>
      </c>
      <c r="B24" s="243"/>
      <c r="C24" s="244"/>
      <c r="D24" s="245"/>
      <c r="E24" s="246"/>
      <c r="F24" s="242"/>
      <c r="G24" s="245"/>
      <c r="H24" s="247">
        <v>14001728</v>
      </c>
      <c r="I24" s="242"/>
      <c r="J24" s="245">
        <f>SUM(J25:J37)</f>
        <v>38778500</v>
      </c>
      <c r="K24" s="243">
        <f>H24-J24</f>
        <v>-24776772</v>
      </c>
      <c r="L24" s="248"/>
      <c r="M24" s="245">
        <f>SUM(M25:M37)</f>
        <v>33408000</v>
      </c>
      <c r="N24" s="249">
        <f>H24-M24</f>
        <v>-19406272</v>
      </c>
      <c r="O24" s="244"/>
      <c r="P24" s="245">
        <f>SUM(P25:P37)</f>
        <v>29582900</v>
      </c>
      <c r="Q24" s="247">
        <f>H24-P24</f>
        <v>-15581172</v>
      </c>
      <c r="R24" s="250"/>
    </row>
    <row r="25" spans="1:18" ht="30.75" customHeight="1" x14ac:dyDescent="0.25">
      <c r="A25" s="256" t="s">
        <v>45</v>
      </c>
      <c r="B25" s="252" t="s">
        <v>191</v>
      </c>
      <c r="C25" s="253" t="s">
        <v>210</v>
      </c>
      <c r="D25" s="254">
        <v>29</v>
      </c>
      <c r="E25" s="255"/>
      <c r="F25" s="256"/>
      <c r="G25" s="254"/>
      <c r="H25" s="257"/>
      <c r="I25" s="256">
        <v>606600</v>
      </c>
      <c r="J25" s="254">
        <f t="shared" ref="J25" si="3">D25*I25</f>
        <v>17591400</v>
      </c>
      <c r="K25" s="252"/>
      <c r="L25" s="258">
        <v>538000</v>
      </c>
      <c r="M25" s="254">
        <f t="shared" ref="M25:M54" si="4">D25*L25</f>
        <v>15602000</v>
      </c>
      <c r="N25" s="259"/>
      <c r="O25" s="253">
        <v>574200</v>
      </c>
      <c r="P25" s="254">
        <f t="shared" ref="P25" si="5">D25*O25</f>
        <v>16651800</v>
      </c>
      <c r="Q25" s="257"/>
      <c r="R25" s="260"/>
    </row>
    <row r="26" spans="1:18" ht="30.75" customHeight="1" x14ac:dyDescent="0.25">
      <c r="A26" s="256"/>
      <c r="B26" s="252" t="s">
        <v>194</v>
      </c>
      <c r="C26" s="253" t="s">
        <v>211</v>
      </c>
      <c r="D26" s="254"/>
      <c r="E26" s="255"/>
      <c r="F26" s="256"/>
      <c r="G26" s="254"/>
      <c r="H26" s="257"/>
      <c r="I26" s="256"/>
      <c r="J26" s="254"/>
      <c r="K26" s="252"/>
      <c r="L26" s="258">
        <v>400000</v>
      </c>
      <c r="M26" s="254"/>
      <c r="N26" s="259"/>
      <c r="O26" s="253"/>
      <c r="P26" s="254"/>
      <c r="Q26" s="257"/>
      <c r="R26" s="260"/>
    </row>
    <row r="27" spans="1:18" ht="30.75" customHeight="1" x14ac:dyDescent="0.25">
      <c r="A27" s="256"/>
      <c r="B27" s="252" t="s">
        <v>194</v>
      </c>
      <c r="C27" s="253" t="s">
        <v>212</v>
      </c>
      <c r="D27" s="254">
        <v>29</v>
      </c>
      <c r="E27" s="255"/>
      <c r="F27" s="256"/>
      <c r="G27" s="254"/>
      <c r="H27" s="257"/>
      <c r="I27" s="256">
        <v>305100</v>
      </c>
      <c r="J27" s="254">
        <f t="shared" ref="J27" si="6">D27*I27</f>
        <v>8847900</v>
      </c>
      <c r="K27" s="252"/>
      <c r="L27" s="258">
        <v>288000</v>
      </c>
      <c r="M27" s="254">
        <f t="shared" si="4"/>
        <v>8352000</v>
      </c>
      <c r="N27" s="259"/>
      <c r="O27" s="253">
        <v>212000</v>
      </c>
      <c r="P27" s="254">
        <f t="shared" ref="P27" si="7">D27*O27</f>
        <v>6148000</v>
      </c>
      <c r="Q27" s="257"/>
      <c r="R27" s="260"/>
    </row>
    <row r="28" spans="1:18" ht="30.75" customHeight="1" x14ac:dyDescent="0.25">
      <c r="A28" s="256"/>
      <c r="B28" s="252" t="s">
        <v>198</v>
      </c>
      <c r="C28" s="253" t="s">
        <v>213</v>
      </c>
      <c r="D28" s="254"/>
      <c r="E28" s="255"/>
      <c r="F28" s="256"/>
      <c r="G28" s="254"/>
      <c r="H28" s="257"/>
      <c r="I28" s="256"/>
      <c r="J28" s="254"/>
      <c r="K28" s="252"/>
      <c r="L28" s="258">
        <v>263000</v>
      </c>
      <c r="M28" s="254"/>
      <c r="N28" s="259"/>
      <c r="O28" s="253"/>
      <c r="P28" s="254"/>
      <c r="Q28" s="257"/>
      <c r="R28" s="260"/>
    </row>
    <row r="29" spans="1:18" ht="30.75" customHeight="1" x14ac:dyDescent="0.25">
      <c r="A29" s="256"/>
      <c r="B29" s="252" t="s">
        <v>198</v>
      </c>
      <c r="C29" s="253" t="s">
        <v>214</v>
      </c>
      <c r="D29" s="254">
        <v>29</v>
      </c>
      <c r="E29" s="255"/>
      <c r="F29" s="256"/>
      <c r="G29" s="254"/>
      <c r="H29" s="257"/>
      <c r="I29" s="256">
        <v>244800</v>
      </c>
      <c r="J29" s="254">
        <f t="shared" ref="J29" si="8">D29*I29</f>
        <v>7099200</v>
      </c>
      <c r="K29" s="252"/>
      <c r="L29" s="258">
        <v>288000</v>
      </c>
      <c r="M29" s="254">
        <f t="shared" si="4"/>
        <v>8352000</v>
      </c>
      <c r="N29" s="259"/>
      <c r="O29" s="253">
        <v>207900</v>
      </c>
      <c r="P29" s="254">
        <f t="shared" ref="P29" si="9">D29*O29</f>
        <v>6029100</v>
      </c>
      <c r="Q29" s="257"/>
      <c r="R29" s="260"/>
    </row>
    <row r="30" spans="1:18" ht="30.75" customHeight="1" x14ac:dyDescent="0.25">
      <c r="A30" s="256"/>
      <c r="B30" s="252" t="s">
        <v>198</v>
      </c>
      <c r="C30" s="253" t="s">
        <v>215</v>
      </c>
      <c r="D30" s="254"/>
      <c r="E30" s="255"/>
      <c r="F30" s="256"/>
      <c r="G30" s="254"/>
      <c r="H30" s="257"/>
      <c r="I30" s="256"/>
      <c r="J30" s="254"/>
      <c r="K30" s="252"/>
      <c r="L30" s="258">
        <v>313000</v>
      </c>
      <c r="M30" s="254"/>
      <c r="N30" s="259"/>
      <c r="O30" s="253"/>
      <c r="P30" s="254"/>
      <c r="Q30" s="257"/>
      <c r="R30" s="260"/>
    </row>
    <row r="31" spans="1:18" ht="30.75" customHeight="1" x14ac:dyDescent="0.25">
      <c r="A31" s="256"/>
      <c r="B31" s="252" t="s">
        <v>198</v>
      </c>
      <c r="C31" s="253" t="s">
        <v>216</v>
      </c>
      <c r="D31" s="254"/>
      <c r="E31" s="255"/>
      <c r="F31" s="256"/>
      <c r="G31" s="254"/>
      <c r="H31" s="257"/>
      <c r="I31" s="256"/>
      <c r="J31" s="254"/>
      <c r="K31" s="252"/>
      <c r="L31" s="258">
        <v>338000</v>
      </c>
      <c r="M31" s="254"/>
      <c r="N31" s="259"/>
      <c r="O31" s="253"/>
      <c r="P31" s="254"/>
      <c r="Q31" s="257"/>
      <c r="R31" s="260"/>
    </row>
    <row r="32" spans="1:18" ht="30.75" customHeight="1" x14ac:dyDescent="0.25">
      <c r="A32" s="256"/>
      <c r="B32" s="252" t="s">
        <v>204</v>
      </c>
      <c r="C32" s="253"/>
      <c r="D32" s="254">
        <v>55</v>
      </c>
      <c r="E32" s="255"/>
      <c r="F32" s="256"/>
      <c r="G32" s="254"/>
      <c r="H32" s="257"/>
      <c r="I32" s="256">
        <v>18000</v>
      </c>
      <c r="J32" s="254">
        <f t="shared" ref="J32:J34" si="10">D32*I32</f>
        <v>990000</v>
      </c>
      <c r="K32" s="252"/>
      <c r="L32" s="258"/>
      <c r="M32" s="254"/>
      <c r="N32" s="259"/>
      <c r="O32" s="253"/>
      <c r="P32" s="254"/>
      <c r="Q32" s="257"/>
      <c r="R32" s="260"/>
    </row>
    <row r="33" spans="1:18" ht="30.75" customHeight="1" x14ac:dyDescent="0.25">
      <c r="A33" s="256"/>
      <c r="B33" s="252" t="s">
        <v>205</v>
      </c>
      <c r="C33" s="253"/>
      <c r="D33" s="254">
        <v>220</v>
      </c>
      <c r="E33" s="255"/>
      <c r="F33" s="256"/>
      <c r="G33" s="254"/>
      <c r="H33" s="257"/>
      <c r="I33" s="256">
        <v>5500</v>
      </c>
      <c r="J33" s="254">
        <f t="shared" si="10"/>
        <v>1210000</v>
      </c>
      <c r="K33" s="252"/>
      <c r="L33" s="258"/>
      <c r="M33" s="254"/>
      <c r="N33" s="259"/>
      <c r="O33" s="253"/>
      <c r="P33" s="254"/>
      <c r="Q33" s="257"/>
      <c r="R33" s="260"/>
    </row>
    <row r="34" spans="1:18" ht="30.75" customHeight="1" x14ac:dyDescent="0.25">
      <c r="A34" s="256"/>
      <c r="B34" s="252" t="s">
        <v>124</v>
      </c>
      <c r="C34" s="253"/>
      <c r="D34" s="254">
        <v>160</v>
      </c>
      <c r="E34" s="255"/>
      <c r="F34" s="256"/>
      <c r="G34" s="254"/>
      <c r="H34" s="257"/>
      <c r="I34" s="256">
        <v>19000</v>
      </c>
      <c r="J34" s="254">
        <f t="shared" si="10"/>
        <v>3040000</v>
      </c>
      <c r="K34" s="252"/>
      <c r="L34" s="258"/>
      <c r="M34" s="254"/>
      <c r="N34" s="259"/>
      <c r="O34" s="253"/>
      <c r="P34" s="254"/>
      <c r="Q34" s="257"/>
      <c r="R34" s="260"/>
    </row>
    <row r="35" spans="1:18" ht="30.75" customHeight="1" x14ac:dyDescent="0.25">
      <c r="A35" s="256"/>
      <c r="B35" s="252" t="s">
        <v>203</v>
      </c>
      <c r="C35" s="253" t="s">
        <v>214</v>
      </c>
      <c r="D35" s="254">
        <v>29</v>
      </c>
      <c r="E35" s="255"/>
      <c r="F35" s="256"/>
      <c r="G35" s="254"/>
      <c r="H35" s="257"/>
      <c r="I35" s="256"/>
      <c r="J35" s="254"/>
      <c r="K35" s="252"/>
      <c r="L35" s="258">
        <v>238000</v>
      </c>
      <c r="M35" s="254"/>
      <c r="N35" s="259"/>
      <c r="O35" s="253"/>
      <c r="P35" s="254"/>
      <c r="Q35" s="257"/>
      <c r="R35" s="260"/>
    </row>
    <row r="36" spans="1:18" ht="30.75" customHeight="1" x14ac:dyDescent="0.25">
      <c r="A36" s="256"/>
      <c r="B36" s="252" t="s">
        <v>206</v>
      </c>
      <c r="C36" s="253"/>
      <c r="D36" s="254">
        <v>29</v>
      </c>
      <c r="E36" s="255"/>
      <c r="F36" s="256"/>
      <c r="G36" s="254"/>
      <c r="H36" s="257"/>
      <c r="I36" s="256"/>
      <c r="J36" s="254"/>
      <c r="K36" s="252"/>
      <c r="L36" s="258">
        <v>20000</v>
      </c>
      <c r="M36" s="254">
        <f t="shared" si="4"/>
        <v>580000</v>
      </c>
      <c r="N36" s="259"/>
      <c r="O36" s="253">
        <v>16000</v>
      </c>
      <c r="P36" s="254">
        <f t="shared" ref="P36:P37" si="11">D36*O36</f>
        <v>464000</v>
      </c>
      <c r="Q36" s="257"/>
      <c r="R36" s="260"/>
    </row>
    <row r="37" spans="1:18" ht="30.75" customHeight="1" x14ac:dyDescent="0.25">
      <c r="A37" s="256"/>
      <c r="B37" s="252" t="s">
        <v>207</v>
      </c>
      <c r="C37" s="253"/>
      <c r="D37" s="254">
        <v>29</v>
      </c>
      <c r="E37" s="255" t="s">
        <v>208</v>
      </c>
      <c r="F37" s="256"/>
      <c r="G37" s="254"/>
      <c r="H37" s="257"/>
      <c r="I37" s="256"/>
      <c r="J37" s="254"/>
      <c r="K37" s="252"/>
      <c r="L37" s="258">
        <v>18000</v>
      </c>
      <c r="M37" s="254">
        <f t="shared" si="4"/>
        <v>522000</v>
      </c>
      <c r="N37" s="259"/>
      <c r="O37" s="253">
        <v>10000</v>
      </c>
      <c r="P37" s="254">
        <f t="shared" si="11"/>
        <v>290000</v>
      </c>
      <c r="Q37" s="257"/>
      <c r="R37" s="260"/>
    </row>
    <row r="38" spans="1:18" ht="30.75" customHeight="1" x14ac:dyDescent="0.25">
      <c r="A38" s="242" t="s">
        <v>217</v>
      </c>
      <c r="B38" s="243"/>
      <c r="C38" s="244"/>
      <c r="D38" s="245"/>
      <c r="E38" s="246"/>
      <c r="F38" s="242"/>
      <c r="G38" s="245"/>
      <c r="H38" s="247">
        <v>62685571</v>
      </c>
      <c r="I38" s="242"/>
      <c r="J38" s="245">
        <f>SUM(J39:J54)</f>
        <v>131831800</v>
      </c>
      <c r="K38" s="243">
        <f>H38-J38</f>
        <v>-69146229</v>
      </c>
      <c r="L38" s="248"/>
      <c r="M38" s="245">
        <f>SUM(M39:M54)</f>
        <v>79344000</v>
      </c>
      <c r="N38" s="249">
        <f>H38-M38</f>
        <v>-16658429</v>
      </c>
      <c r="O38" s="244"/>
      <c r="P38" s="245">
        <f>SUM(P39:P54)</f>
        <v>67633000</v>
      </c>
      <c r="Q38" s="247">
        <f>H38-P38</f>
        <v>-4947429</v>
      </c>
      <c r="R38" s="250"/>
    </row>
    <row r="39" spans="1:18" ht="30.75" customHeight="1" x14ac:dyDescent="0.25">
      <c r="A39" s="256" t="s">
        <v>51</v>
      </c>
      <c r="B39" s="252" t="s">
        <v>191</v>
      </c>
      <c r="C39" s="253" t="s">
        <v>218</v>
      </c>
      <c r="D39" s="254">
        <v>38</v>
      </c>
      <c r="E39" s="255"/>
      <c r="F39" s="256"/>
      <c r="G39" s="254"/>
      <c r="H39" s="257"/>
      <c r="I39" s="256"/>
      <c r="J39" s="254"/>
      <c r="K39" s="252"/>
      <c r="L39" s="258">
        <v>613000</v>
      </c>
      <c r="M39" s="254">
        <f t="shared" si="4"/>
        <v>23294000</v>
      </c>
      <c r="N39" s="259"/>
      <c r="O39" s="253">
        <v>853000</v>
      </c>
      <c r="P39" s="254">
        <f>D39*O39</f>
        <v>32414000</v>
      </c>
      <c r="Q39" s="257"/>
      <c r="R39" s="260"/>
    </row>
    <row r="40" spans="1:18" ht="30.75" customHeight="1" x14ac:dyDescent="0.25">
      <c r="A40" s="256"/>
      <c r="B40" s="252" t="s">
        <v>219</v>
      </c>
      <c r="C40" s="253" t="s">
        <v>220</v>
      </c>
      <c r="D40" s="254"/>
      <c r="E40" s="255"/>
      <c r="F40" s="256"/>
      <c r="G40" s="254"/>
      <c r="H40" s="257"/>
      <c r="I40" s="256">
        <v>1731800</v>
      </c>
      <c r="J40" s="254"/>
      <c r="K40" s="252"/>
      <c r="L40" s="258"/>
      <c r="M40" s="254"/>
      <c r="N40" s="259"/>
      <c r="O40" s="253"/>
      <c r="P40" s="254"/>
      <c r="Q40" s="257"/>
      <c r="R40" s="260"/>
    </row>
    <row r="41" spans="1:18" ht="30.75" customHeight="1" x14ac:dyDescent="0.25">
      <c r="A41" s="256"/>
      <c r="B41" s="252" t="s">
        <v>219</v>
      </c>
      <c r="C41" s="253" t="s">
        <v>221</v>
      </c>
      <c r="D41" s="254"/>
      <c r="E41" s="255"/>
      <c r="F41" s="256"/>
      <c r="G41" s="254"/>
      <c r="H41" s="257"/>
      <c r="I41" s="256">
        <v>1804900</v>
      </c>
      <c r="J41" s="254"/>
      <c r="K41" s="252"/>
      <c r="L41" s="258"/>
      <c r="M41" s="254"/>
      <c r="N41" s="259"/>
      <c r="O41" s="253"/>
      <c r="P41" s="254"/>
      <c r="Q41" s="257"/>
      <c r="R41" s="260"/>
    </row>
    <row r="42" spans="1:18" ht="30.75" customHeight="1" x14ac:dyDescent="0.25">
      <c r="A42" s="256"/>
      <c r="B42" s="252" t="s">
        <v>219</v>
      </c>
      <c r="C42" s="253" t="s">
        <v>218</v>
      </c>
      <c r="D42" s="254">
        <v>38</v>
      </c>
      <c r="E42" s="255"/>
      <c r="F42" s="256"/>
      <c r="G42" s="254"/>
      <c r="H42" s="257"/>
      <c r="I42" s="256">
        <v>1880300</v>
      </c>
      <c r="J42" s="254">
        <f t="shared" ref="J42" si="12">D42*I42</f>
        <v>71451400</v>
      </c>
      <c r="K42" s="252"/>
      <c r="L42" s="258"/>
      <c r="M42" s="254"/>
      <c r="N42" s="259"/>
      <c r="O42" s="253"/>
      <c r="P42" s="254"/>
      <c r="Q42" s="257"/>
      <c r="R42" s="260"/>
    </row>
    <row r="43" spans="1:18" ht="30.75" customHeight="1" x14ac:dyDescent="0.25">
      <c r="A43" s="256"/>
      <c r="B43" s="252" t="s">
        <v>194</v>
      </c>
      <c r="C43" s="253" t="s">
        <v>222</v>
      </c>
      <c r="D43" s="254">
        <v>38</v>
      </c>
      <c r="E43" s="255"/>
      <c r="F43" s="256"/>
      <c r="G43" s="254"/>
      <c r="H43" s="257"/>
      <c r="I43" s="256"/>
      <c r="J43" s="254"/>
      <c r="K43" s="252"/>
      <c r="L43" s="258">
        <v>350000</v>
      </c>
      <c r="M43" s="254">
        <f t="shared" si="4"/>
        <v>13300000</v>
      </c>
      <c r="N43" s="259"/>
      <c r="O43" s="253"/>
      <c r="P43" s="254"/>
      <c r="Q43" s="257"/>
      <c r="R43" s="260"/>
    </row>
    <row r="44" spans="1:18" ht="30.75" customHeight="1" x14ac:dyDescent="0.25">
      <c r="A44" s="256"/>
      <c r="B44" s="252" t="s">
        <v>194</v>
      </c>
      <c r="C44" s="253" t="s">
        <v>220</v>
      </c>
      <c r="D44" s="254">
        <v>38</v>
      </c>
      <c r="E44" s="255"/>
      <c r="F44" s="256"/>
      <c r="G44" s="254"/>
      <c r="H44" s="257"/>
      <c r="I44" s="256">
        <v>822000</v>
      </c>
      <c r="J44" s="254">
        <f t="shared" ref="J44:J45" si="13">D44*I44</f>
        <v>31236000</v>
      </c>
      <c r="K44" s="252"/>
      <c r="L44" s="258">
        <v>450000</v>
      </c>
      <c r="M44" s="254">
        <f t="shared" si="4"/>
        <v>17100000</v>
      </c>
      <c r="N44" s="259"/>
      <c r="O44" s="253">
        <v>478500</v>
      </c>
      <c r="P44" s="254">
        <f t="shared" ref="P44:P45" si="14">D44*O44</f>
        <v>18183000</v>
      </c>
      <c r="Q44" s="257"/>
      <c r="R44" s="260"/>
    </row>
    <row r="45" spans="1:18" ht="30.75" customHeight="1" x14ac:dyDescent="0.25">
      <c r="A45" s="256"/>
      <c r="B45" s="252" t="s">
        <v>194</v>
      </c>
      <c r="C45" s="253" t="s">
        <v>223</v>
      </c>
      <c r="D45" s="254">
        <v>38</v>
      </c>
      <c r="E45" s="255"/>
      <c r="F45" s="256"/>
      <c r="G45" s="254"/>
      <c r="H45" s="257"/>
      <c r="I45" s="256">
        <v>612800</v>
      </c>
      <c r="J45" s="254">
        <f t="shared" si="13"/>
        <v>23286400</v>
      </c>
      <c r="K45" s="252"/>
      <c r="L45" s="258"/>
      <c r="M45" s="254"/>
      <c r="N45" s="259"/>
      <c r="O45" s="253">
        <v>362000</v>
      </c>
      <c r="P45" s="254">
        <f t="shared" si="14"/>
        <v>13756000</v>
      </c>
      <c r="Q45" s="257"/>
      <c r="R45" s="260"/>
    </row>
    <row r="46" spans="1:18" ht="30.75" customHeight="1" x14ac:dyDescent="0.25">
      <c r="A46" s="256"/>
      <c r="B46" s="252" t="s">
        <v>198</v>
      </c>
      <c r="C46" s="253" t="s">
        <v>224</v>
      </c>
      <c r="D46" s="254"/>
      <c r="E46" s="255"/>
      <c r="F46" s="256"/>
      <c r="G46" s="254"/>
      <c r="H46" s="257"/>
      <c r="I46" s="256"/>
      <c r="J46" s="254"/>
      <c r="K46" s="252"/>
      <c r="L46" s="258">
        <v>300000</v>
      </c>
      <c r="M46" s="254"/>
      <c r="N46" s="259"/>
      <c r="O46" s="253"/>
      <c r="P46" s="254"/>
      <c r="Q46" s="257"/>
      <c r="R46" s="260"/>
    </row>
    <row r="47" spans="1:18" ht="30.75" customHeight="1" x14ac:dyDescent="0.25">
      <c r="A47" s="256"/>
      <c r="B47" s="252" t="s">
        <v>198</v>
      </c>
      <c r="C47" s="253" t="s">
        <v>210</v>
      </c>
      <c r="D47" s="254"/>
      <c r="E47" s="255"/>
      <c r="F47" s="256"/>
      <c r="G47" s="254"/>
      <c r="H47" s="257"/>
      <c r="I47" s="256"/>
      <c r="J47" s="254"/>
      <c r="K47" s="252"/>
      <c r="L47" s="258">
        <v>325000</v>
      </c>
      <c r="M47" s="254"/>
      <c r="N47" s="259"/>
      <c r="O47" s="253">
        <v>225000</v>
      </c>
      <c r="P47" s="254"/>
      <c r="Q47" s="257"/>
      <c r="R47" s="260"/>
    </row>
    <row r="48" spans="1:18" ht="30.75" customHeight="1" x14ac:dyDescent="0.25">
      <c r="A48" s="256"/>
      <c r="B48" s="252" t="s">
        <v>198</v>
      </c>
      <c r="C48" s="253" t="s">
        <v>225</v>
      </c>
      <c r="D48" s="254">
        <v>38</v>
      </c>
      <c r="E48" s="255"/>
      <c r="F48" s="256"/>
      <c r="G48" s="254"/>
      <c r="H48" s="257"/>
      <c r="I48" s="256"/>
      <c r="J48" s="254"/>
      <c r="K48" s="252"/>
      <c r="L48" s="258">
        <v>350000</v>
      </c>
      <c r="M48" s="254">
        <f t="shared" si="4"/>
        <v>13300000</v>
      </c>
      <c r="N48" s="259"/>
      <c r="O48" s="253"/>
      <c r="P48" s="254"/>
      <c r="Q48" s="257"/>
      <c r="R48" s="260"/>
    </row>
    <row r="49" spans="1:18" ht="30.75" customHeight="1" x14ac:dyDescent="0.25">
      <c r="A49" s="256"/>
      <c r="B49" s="252" t="s">
        <v>198</v>
      </c>
      <c r="C49" s="253" t="s">
        <v>226</v>
      </c>
      <c r="D49" s="254"/>
      <c r="E49" s="255"/>
      <c r="F49" s="256"/>
      <c r="G49" s="254"/>
      <c r="H49" s="257"/>
      <c r="I49" s="256"/>
      <c r="J49" s="254"/>
      <c r="K49" s="252"/>
      <c r="L49" s="258">
        <v>375000</v>
      </c>
      <c r="M49" s="254"/>
      <c r="N49" s="259"/>
      <c r="O49" s="253"/>
      <c r="P49" s="254"/>
      <c r="Q49" s="257"/>
      <c r="R49" s="260"/>
    </row>
    <row r="50" spans="1:18" ht="30.75" customHeight="1" x14ac:dyDescent="0.25">
      <c r="A50" s="256"/>
      <c r="B50" s="252" t="s">
        <v>204</v>
      </c>
      <c r="C50" s="253"/>
      <c r="D50" s="254">
        <v>126</v>
      </c>
      <c r="E50" s="255"/>
      <c r="F50" s="256"/>
      <c r="G50" s="254"/>
      <c r="H50" s="257"/>
      <c r="I50" s="256">
        <v>18000</v>
      </c>
      <c r="J50" s="254">
        <f t="shared" ref="J50:J52" si="15">D50*I50</f>
        <v>2268000</v>
      </c>
      <c r="K50" s="252"/>
      <c r="L50" s="258"/>
      <c r="M50" s="254"/>
      <c r="N50" s="259"/>
      <c r="O50" s="253"/>
      <c r="P50" s="254"/>
      <c r="Q50" s="257"/>
      <c r="R50" s="260"/>
    </row>
    <row r="51" spans="1:18" ht="30.75" customHeight="1" x14ac:dyDescent="0.25">
      <c r="A51" s="256"/>
      <c r="B51" s="252" t="s">
        <v>205</v>
      </c>
      <c r="C51" s="253"/>
      <c r="D51" s="254">
        <v>252</v>
      </c>
      <c r="E51" s="255"/>
      <c r="F51" s="256"/>
      <c r="G51" s="254"/>
      <c r="H51" s="257"/>
      <c r="I51" s="256">
        <v>5500</v>
      </c>
      <c r="J51" s="254">
        <f t="shared" si="15"/>
        <v>1386000</v>
      </c>
      <c r="K51" s="252"/>
      <c r="L51" s="258"/>
      <c r="M51" s="254"/>
      <c r="N51" s="259"/>
      <c r="O51" s="253">
        <v>10000</v>
      </c>
      <c r="P51" s="254">
        <f t="shared" ref="P51" si="16">D51*O51</f>
        <v>2520000</v>
      </c>
      <c r="Q51" s="257"/>
      <c r="R51" s="260"/>
    </row>
    <row r="52" spans="1:18" ht="30.75" customHeight="1" x14ac:dyDescent="0.25">
      <c r="A52" s="256"/>
      <c r="B52" s="252" t="s">
        <v>124</v>
      </c>
      <c r="C52" s="253"/>
      <c r="D52" s="254">
        <v>116</v>
      </c>
      <c r="E52" s="255"/>
      <c r="F52" s="256"/>
      <c r="G52" s="254"/>
      <c r="H52" s="257"/>
      <c r="I52" s="256">
        <v>19000</v>
      </c>
      <c r="J52" s="254">
        <f t="shared" si="15"/>
        <v>2204000</v>
      </c>
      <c r="K52" s="252"/>
      <c r="L52" s="258"/>
      <c r="M52" s="254"/>
      <c r="N52" s="259"/>
      <c r="O52" s="253"/>
      <c r="P52" s="254"/>
      <c r="Q52" s="257"/>
      <c r="R52" s="260"/>
    </row>
    <row r="53" spans="1:18" ht="30.75" customHeight="1" x14ac:dyDescent="0.25">
      <c r="A53" s="256"/>
      <c r="B53" s="252" t="s">
        <v>203</v>
      </c>
      <c r="C53" s="253" t="s">
        <v>210</v>
      </c>
      <c r="D53" s="254">
        <v>38</v>
      </c>
      <c r="E53" s="255"/>
      <c r="F53" s="256"/>
      <c r="G53" s="254"/>
      <c r="H53" s="257"/>
      <c r="I53" s="256"/>
      <c r="J53" s="254"/>
      <c r="K53" s="252"/>
      <c r="L53" s="258">
        <v>275000</v>
      </c>
      <c r="M53" s="254">
        <f t="shared" si="4"/>
        <v>10450000</v>
      </c>
      <c r="N53" s="259"/>
      <c r="O53" s="253"/>
      <c r="P53" s="254"/>
      <c r="Q53" s="257"/>
      <c r="R53" s="260"/>
    </row>
    <row r="54" spans="1:18" ht="30.75" customHeight="1" x14ac:dyDescent="0.25">
      <c r="A54" s="256"/>
      <c r="B54" s="252" t="s">
        <v>206</v>
      </c>
      <c r="C54" s="253" t="s">
        <v>227</v>
      </c>
      <c r="D54" s="254">
        <v>38</v>
      </c>
      <c r="E54" s="255"/>
      <c r="F54" s="256"/>
      <c r="G54" s="254"/>
      <c r="H54" s="257"/>
      <c r="I54" s="256"/>
      <c r="J54" s="254"/>
      <c r="K54" s="252"/>
      <c r="L54" s="258">
        <v>50000</v>
      </c>
      <c r="M54" s="254">
        <f t="shared" si="4"/>
        <v>1900000</v>
      </c>
      <c r="N54" s="259"/>
      <c r="O54" s="253">
        <v>20000</v>
      </c>
      <c r="P54" s="254">
        <f t="shared" ref="P54" si="17">D54*O54</f>
        <v>760000</v>
      </c>
      <c r="Q54" s="257"/>
      <c r="R54" s="260"/>
    </row>
    <row r="55" spans="1:18" ht="30.75" customHeight="1" x14ac:dyDescent="0.25">
      <c r="A55" s="242" t="s">
        <v>228</v>
      </c>
      <c r="B55" s="243"/>
      <c r="C55" s="244"/>
      <c r="D55" s="245"/>
      <c r="E55" s="246"/>
      <c r="F55" s="242"/>
      <c r="G55" s="245"/>
      <c r="H55" s="247">
        <v>20963198</v>
      </c>
      <c r="I55" s="242"/>
      <c r="J55" s="245">
        <f>SUM(J56:J65)</f>
        <v>63114600</v>
      </c>
      <c r="K55" s="243">
        <f>H55-J55</f>
        <v>-42151402</v>
      </c>
      <c r="L55" s="248"/>
      <c r="M55" s="245">
        <f>SUM(M56:M65)</f>
        <v>0</v>
      </c>
      <c r="N55" s="249">
        <f>H55-M55</f>
        <v>20963198</v>
      </c>
      <c r="O55" s="244"/>
      <c r="P55" s="245">
        <f>SUM(P56:P65)</f>
        <v>0</v>
      </c>
      <c r="Q55" s="247">
        <f>H55-P55</f>
        <v>20963198</v>
      </c>
      <c r="R55" s="250"/>
    </row>
    <row r="56" spans="1:18" ht="30.75" customHeight="1" x14ac:dyDescent="0.25">
      <c r="A56" s="256" t="s">
        <v>65</v>
      </c>
      <c r="B56" s="252" t="s">
        <v>191</v>
      </c>
      <c r="C56" s="253" t="s">
        <v>229</v>
      </c>
      <c r="D56" s="254">
        <v>9</v>
      </c>
      <c r="E56" s="255"/>
      <c r="F56" s="256"/>
      <c r="G56" s="254"/>
      <c r="H56" s="257"/>
      <c r="I56" s="256">
        <v>1381300</v>
      </c>
      <c r="J56" s="254">
        <f t="shared" ref="J56:J65" si="18">D56*I56</f>
        <v>12431700</v>
      </c>
      <c r="K56" s="252"/>
      <c r="L56" s="258"/>
      <c r="M56" s="254"/>
      <c r="N56" s="259"/>
      <c r="O56" s="253"/>
      <c r="P56" s="254"/>
      <c r="Q56" s="257"/>
      <c r="R56" s="260"/>
    </row>
    <row r="57" spans="1:18" ht="30.75" customHeight="1" x14ac:dyDescent="0.25">
      <c r="A57" s="256"/>
      <c r="B57" s="252" t="s">
        <v>194</v>
      </c>
      <c r="C57" s="253" t="s">
        <v>230</v>
      </c>
      <c r="D57" s="254"/>
      <c r="E57" s="255"/>
      <c r="F57" s="256"/>
      <c r="G57" s="254"/>
      <c r="H57" s="257"/>
      <c r="I57" s="256">
        <v>165400</v>
      </c>
      <c r="J57" s="254"/>
      <c r="K57" s="252"/>
      <c r="L57" s="258"/>
      <c r="M57" s="254"/>
      <c r="N57" s="259"/>
      <c r="O57" s="253"/>
      <c r="P57" s="254"/>
      <c r="Q57" s="257"/>
      <c r="R57" s="260"/>
    </row>
    <row r="58" spans="1:18" ht="30.75" customHeight="1" x14ac:dyDescent="0.25">
      <c r="A58" s="256"/>
      <c r="B58" s="252" t="s">
        <v>194</v>
      </c>
      <c r="C58" s="253" t="s">
        <v>231</v>
      </c>
      <c r="D58" s="254"/>
      <c r="E58" s="255"/>
      <c r="F58" s="256"/>
      <c r="G58" s="254"/>
      <c r="H58" s="257"/>
      <c r="I58" s="256">
        <f>I57*2</f>
        <v>330800</v>
      </c>
      <c r="J58" s="254"/>
      <c r="K58" s="252"/>
      <c r="L58" s="258"/>
      <c r="M58" s="254"/>
      <c r="N58" s="259"/>
      <c r="O58" s="253"/>
      <c r="P58" s="254"/>
      <c r="Q58" s="257"/>
      <c r="R58" s="260"/>
    </row>
    <row r="59" spans="1:18" ht="30.75" customHeight="1" x14ac:dyDescent="0.25">
      <c r="A59" s="256"/>
      <c r="B59" s="252" t="s">
        <v>194</v>
      </c>
      <c r="C59" s="253" t="s">
        <v>232</v>
      </c>
      <c r="D59" s="254">
        <v>9</v>
      </c>
      <c r="E59" s="255"/>
      <c r="F59" s="256"/>
      <c r="G59" s="254"/>
      <c r="H59" s="257"/>
      <c r="I59" s="256">
        <f>I57*4</f>
        <v>661600</v>
      </c>
      <c r="J59" s="254">
        <f t="shared" si="18"/>
        <v>5954400</v>
      </c>
      <c r="K59" s="252"/>
      <c r="L59" s="258"/>
      <c r="M59" s="254"/>
      <c r="N59" s="259"/>
      <c r="O59" s="253"/>
      <c r="P59" s="254"/>
      <c r="Q59" s="257"/>
      <c r="R59" s="260"/>
    </row>
    <row r="60" spans="1:18" ht="30.75" customHeight="1" x14ac:dyDescent="0.25">
      <c r="A60" s="256"/>
      <c r="B60" s="252" t="s">
        <v>194</v>
      </c>
      <c r="C60" s="253" t="s">
        <v>229</v>
      </c>
      <c r="D60" s="254">
        <v>18</v>
      </c>
      <c r="E60" s="255"/>
      <c r="F60" s="256"/>
      <c r="G60" s="254"/>
      <c r="H60" s="257"/>
      <c r="I60" s="256">
        <f>I57*5</f>
        <v>827000</v>
      </c>
      <c r="J60" s="254">
        <f t="shared" si="18"/>
        <v>14886000</v>
      </c>
      <c r="K60" s="252"/>
      <c r="L60" s="258"/>
      <c r="M60" s="254"/>
      <c r="N60" s="259"/>
      <c r="O60" s="253"/>
      <c r="P60" s="254"/>
      <c r="Q60" s="257"/>
      <c r="R60" s="260"/>
    </row>
    <row r="61" spans="1:18" ht="30.75" customHeight="1" x14ac:dyDescent="0.25">
      <c r="A61" s="256"/>
      <c r="B61" s="252" t="s">
        <v>198</v>
      </c>
      <c r="C61" s="253" t="s">
        <v>233</v>
      </c>
      <c r="D61" s="254">
        <v>9</v>
      </c>
      <c r="E61" s="255"/>
      <c r="F61" s="256"/>
      <c r="G61" s="254"/>
      <c r="H61" s="257"/>
      <c r="I61" s="256">
        <v>557500</v>
      </c>
      <c r="J61" s="254">
        <f t="shared" si="18"/>
        <v>5017500</v>
      </c>
      <c r="K61" s="252"/>
      <c r="L61" s="258"/>
      <c r="M61" s="254"/>
      <c r="N61" s="259"/>
      <c r="O61" s="253"/>
      <c r="P61" s="254"/>
      <c r="Q61" s="257"/>
      <c r="R61" s="260"/>
    </row>
    <row r="62" spans="1:18" ht="30.75" customHeight="1" x14ac:dyDescent="0.25">
      <c r="A62" s="256"/>
      <c r="B62" s="252" t="s">
        <v>198</v>
      </c>
      <c r="C62" s="253" t="s">
        <v>234</v>
      </c>
      <c r="D62" s="254"/>
      <c r="E62" s="255"/>
      <c r="F62" s="256"/>
      <c r="G62" s="254"/>
      <c r="H62" s="257"/>
      <c r="I62" s="256">
        <v>600000</v>
      </c>
      <c r="J62" s="254"/>
      <c r="K62" s="252"/>
      <c r="L62" s="258"/>
      <c r="M62" s="254"/>
      <c r="N62" s="259"/>
      <c r="O62" s="253"/>
      <c r="P62" s="254"/>
      <c r="Q62" s="257"/>
      <c r="R62" s="260"/>
    </row>
    <row r="63" spans="1:18" ht="30.75" customHeight="1" x14ac:dyDescent="0.25">
      <c r="A63" s="256"/>
      <c r="B63" s="252" t="s">
        <v>235</v>
      </c>
      <c r="C63" s="253"/>
      <c r="D63" s="254">
        <v>390</v>
      </c>
      <c r="E63" s="255"/>
      <c r="F63" s="256"/>
      <c r="G63" s="254"/>
      <c r="H63" s="257"/>
      <c r="I63" s="256">
        <v>18000</v>
      </c>
      <c r="J63" s="254">
        <f t="shared" si="18"/>
        <v>7020000</v>
      </c>
      <c r="K63" s="252"/>
      <c r="L63" s="258"/>
      <c r="M63" s="254"/>
      <c r="N63" s="259"/>
      <c r="O63" s="253"/>
      <c r="P63" s="254"/>
      <c r="Q63" s="257"/>
      <c r="R63" s="260"/>
    </row>
    <row r="64" spans="1:18" ht="30.75" customHeight="1" x14ac:dyDescent="0.25">
      <c r="A64" s="256"/>
      <c r="B64" s="252" t="s">
        <v>205</v>
      </c>
      <c r="C64" s="253"/>
      <c r="D64" s="254">
        <v>750</v>
      </c>
      <c r="E64" s="255"/>
      <c r="F64" s="256"/>
      <c r="G64" s="254"/>
      <c r="H64" s="257"/>
      <c r="I64" s="256">
        <v>5500</v>
      </c>
      <c r="J64" s="254">
        <f t="shared" si="18"/>
        <v>4125000</v>
      </c>
      <c r="K64" s="252"/>
      <c r="L64" s="258"/>
      <c r="M64" s="254"/>
      <c r="N64" s="259"/>
      <c r="O64" s="253"/>
      <c r="P64" s="254"/>
      <c r="Q64" s="257"/>
      <c r="R64" s="260"/>
    </row>
    <row r="65" spans="1:18" ht="30.75" customHeight="1" x14ac:dyDescent="0.25">
      <c r="A65" s="256"/>
      <c r="B65" s="252" t="s">
        <v>124</v>
      </c>
      <c r="C65" s="253"/>
      <c r="D65" s="254">
        <v>720</v>
      </c>
      <c r="E65" s="255"/>
      <c r="F65" s="256"/>
      <c r="G65" s="254"/>
      <c r="H65" s="257"/>
      <c r="I65" s="256">
        <v>19000</v>
      </c>
      <c r="J65" s="254">
        <f t="shared" si="18"/>
        <v>13680000</v>
      </c>
      <c r="K65" s="252"/>
      <c r="L65" s="258"/>
      <c r="M65" s="254"/>
      <c r="N65" s="259"/>
      <c r="O65" s="253"/>
      <c r="P65" s="254"/>
      <c r="Q65" s="257"/>
      <c r="R65" s="260"/>
    </row>
    <row r="66" spans="1:18" ht="30.75" customHeight="1" x14ac:dyDescent="0.25">
      <c r="A66" s="242" t="s">
        <v>236</v>
      </c>
      <c r="B66" s="243"/>
      <c r="C66" s="244"/>
      <c r="D66" s="245"/>
      <c r="E66" s="246"/>
      <c r="F66" s="242"/>
      <c r="G66" s="245"/>
      <c r="H66" s="247">
        <v>57621445</v>
      </c>
      <c r="I66" s="242"/>
      <c r="J66" s="245">
        <f>SUM(J67:J85)</f>
        <v>139078400</v>
      </c>
      <c r="K66" s="243">
        <f>H66-J66</f>
        <v>-81456955</v>
      </c>
      <c r="L66" s="248"/>
      <c r="M66" s="245">
        <f>SUM(M67:M85)</f>
        <v>71424000</v>
      </c>
      <c r="N66" s="249">
        <f>H66-M66</f>
        <v>-13802555</v>
      </c>
      <c r="O66" s="244"/>
      <c r="P66" s="245">
        <f>SUM(P67:P85)</f>
        <v>92492000</v>
      </c>
      <c r="Q66" s="247">
        <f>H66-P66</f>
        <v>-34870555</v>
      </c>
      <c r="R66" s="250"/>
    </row>
    <row r="67" spans="1:18" ht="30.75" customHeight="1" x14ac:dyDescent="0.25">
      <c r="A67" s="256" t="s">
        <v>68</v>
      </c>
      <c r="B67" s="252" t="s">
        <v>191</v>
      </c>
      <c r="C67" s="253" t="s">
        <v>237</v>
      </c>
      <c r="D67" s="254">
        <v>24</v>
      </c>
      <c r="E67" s="255"/>
      <c r="F67" s="256"/>
      <c r="G67" s="254"/>
      <c r="H67" s="257"/>
      <c r="I67" s="256"/>
      <c r="J67" s="254"/>
      <c r="K67" s="252"/>
      <c r="L67" s="258">
        <v>850000</v>
      </c>
      <c r="M67" s="254">
        <f t="shared" ref="M67" si="19">D67*L67</f>
        <v>20400000</v>
      </c>
      <c r="N67" s="259"/>
      <c r="O67" s="253">
        <v>1200000</v>
      </c>
      <c r="P67" s="254">
        <f t="shared" ref="P67" si="20">D67*O67</f>
        <v>28800000</v>
      </c>
      <c r="Q67" s="257"/>
      <c r="R67" s="260"/>
    </row>
    <row r="68" spans="1:18" ht="30.75" customHeight="1" x14ac:dyDescent="0.25">
      <c r="A68" s="256"/>
      <c r="B68" s="252" t="s">
        <v>219</v>
      </c>
      <c r="C68" s="253" t="s">
        <v>238</v>
      </c>
      <c r="D68" s="254"/>
      <c r="E68" s="255"/>
      <c r="F68" s="256"/>
      <c r="G68" s="254"/>
      <c r="H68" s="257"/>
      <c r="I68" s="256">
        <v>2579800</v>
      </c>
      <c r="J68" s="254"/>
      <c r="K68" s="252"/>
      <c r="L68" s="258"/>
      <c r="M68" s="254"/>
      <c r="N68" s="259"/>
      <c r="O68" s="253"/>
      <c r="P68" s="254"/>
      <c r="Q68" s="257"/>
      <c r="R68" s="260"/>
    </row>
    <row r="69" spans="1:18" ht="30.75" customHeight="1" x14ac:dyDescent="0.25">
      <c r="A69" s="256"/>
      <c r="B69" s="252" t="s">
        <v>219</v>
      </c>
      <c r="C69" s="253" t="s">
        <v>237</v>
      </c>
      <c r="D69" s="254"/>
      <c r="E69" s="255"/>
      <c r="F69" s="256"/>
      <c r="G69" s="254"/>
      <c r="H69" s="257"/>
      <c r="I69" s="256">
        <v>2674900</v>
      </c>
      <c r="J69" s="254"/>
      <c r="K69" s="252"/>
      <c r="L69" s="258"/>
      <c r="M69" s="254"/>
      <c r="N69" s="259"/>
      <c r="O69" s="253"/>
      <c r="P69" s="254"/>
      <c r="Q69" s="257"/>
      <c r="R69" s="260"/>
    </row>
    <row r="70" spans="1:18" ht="30.75" customHeight="1" x14ac:dyDescent="0.25">
      <c r="A70" s="256"/>
      <c r="B70" s="252" t="s">
        <v>219</v>
      </c>
      <c r="C70" s="234" t="s">
        <v>239</v>
      </c>
      <c r="D70" s="254">
        <v>24</v>
      </c>
      <c r="E70" s="255"/>
      <c r="F70" s="256"/>
      <c r="G70" s="254"/>
      <c r="H70" s="257"/>
      <c r="I70" s="256">
        <v>2763100</v>
      </c>
      <c r="J70" s="254">
        <f t="shared" ref="J70" si="21">D70*I70</f>
        <v>66314400</v>
      </c>
      <c r="K70" s="252"/>
      <c r="L70" s="258"/>
      <c r="M70" s="254"/>
      <c r="N70" s="259"/>
      <c r="O70" s="253"/>
      <c r="P70" s="254"/>
      <c r="Q70" s="257"/>
      <c r="R70" s="260"/>
    </row>
    <row r="71" spans="1:18" ht="30.75" customHeight="1" x14ac:dyDescent="0.25">
      <c r="A71" s="256"/>
      <c r="B71" s="252" t="s">
        <v>194</v>
      </c>
      <c r="C71" s="234" t="s">
        <v>240</v>
      </c>
      <c r="D71" s="254">
        <v>24</v>
      </c>
      <c r="E71" s="255"/>
      <c r="F71" s="256"/>
      <c r="G71" s="254"/>
      <c r="H71" s="257"/>
      <c r="I71" s="256"/>
      <c r="J71" s="254"/>
      <c r="K71" s="252"/>
      <c r="L71" s="258">
        <v>413000</v>
      </c>
      <c r="M71" s="254">
        <f t="shared" ref="M71" si="22">D71*L71</f>
        <v>9912000</v>
      </c>
      <c r="N71" s="259"/>
      <c r="O71" s="253"/>
      <c r="P71" s="254"/>
      <c r="Q71" s="257"/>
      <c r="R71" s="260"/>
    </row>
    <row r="72" spans="1:18" ht="30.75" customHeight="1" x14ac:dyDescent="0.25">
      <c r="A72" s="256"/>
      <c r="B72" s="252" t="s">
        <v>194</v>
      </c>
      <c r="C72" s="234" t="s">
        <v>241</v>
      </c>
      <c r="D72" s="254">
        <v>24</v>
      </c>
      <c r="E72" s="255"/>
      <c r="F72" s="256"/>
      <c r="G72" s="254"/>
      <c r="H72" s="257"/>
      <c r="I72" s="256"/>
      <c r="J72" s="254"/>
      <c r="K72" s="252"/>
      <c r="L72" s="258">
        <v>438000</v>
      </c>
      <c r="M72" s="254"/>
      <c r="N72" s="259"/>
      <c r="O72" s="253"/>
      <c r="P72" s="254"/>
      <c r="Q72" s="257"/>
      <c r="R72" s="260"/>
    </row>
    <row r="73" spans="1:18" ht="30.75" customHeight="1" x14ac:dyDescent="0.25">
      <c r="A73" s="256"/>
      <c r="B73" s="252" t="s">
        <v>194</v>
      </c>
      <c r="C73" s="234" t="s">
        <v>242</v>
      </c>
      <c r="D73" s="254">
        <v>24</v>
      </c>
      <c r="E73" s="255"/>
      <c r="F73" s="256"/>
      <c r="G73" s="254"/>
      <c r="H73" s="257"/>
      <c r="I73" s="256">
        <v>590000</v>
      </c>
      <c r="J73" s="254">
        <f t="shared" ref="J73" si="23">D73*I73</f>
        <v>14160000</v>
      </c>
      <c r="K73" s="252"/>
      <c r="L73" s="258">
        <v>475000</v>
      </c>
      <c r="M73" s="254"/>
      <c r="N73" s="259"/>
      <c r="O73" s="253">
        <v>413000</v>
      </c>
      <c r="P73" s="254">
        <f t="shared" ref="P73" si="24">D73*O73</f>
        <v>9912000</v>
      </c>
      <c r="Q73" s="257"/>
      <c r="R73" s="260"/>
    </row>
    <row r="74" spans="1:18" ht="30.75" customHeight="1" x14ac:dyDescent="0.25">
      <c r="A74" s="256"/>
      <c r="B74" s="252" t="s">
        <v>194</v>
      </c>
      <c r="C74" s="234" t="s">
        <v>243</v>
      </c>
      <c r="D74" s="254"/>
      <c r="E74" s="255"/>
      <c r="F74" s="256"/>
      <c r="G74" s="254"/>
      <c r="H74" s="257"/>
      <c r="I74" s="256"/>
      <c r="J74" s="254"/>
      <c r="K74" s="252"/>
      <c r="L74" s="258">
        <v>513000</v>
      </c>
      <c r="M74" s="254"/>
      <c r="N74" s="259"/>
      <c r="O74" s="253"/>
      <c r="P74" s="254"/>
      <c r="Q74" s="257"/>
      <c r="R74" s="260"/>
    </row>
    <row r="75" spans="1:18" ht="30.75" customHeight="1" x14ac:dyDescent="0.25">
      <c r="A75" s="256"/>
      <c r="B75" s="252" t="s">
        <v>194</v>
      </c>
      <c r="C75" s="234" t="s">
        <v>244</v>
      </c>
      <c r="D75" s="254">
        <v>24</v>
      </c>
      <c r="E75" s="255"/>
      <c r="F75" s="256"/>
      <c r="G75" s="254"/>
      <c r="H75" s="257"/>
      <c r="I75" s="256">
        <v>885000</v>
      </c>
      <c r="J75" s="254">
        <f t="shared" ref="J75" si="25">D75*I75</f>
        <v>21240000</v>
      </c>
      <c r="K75" s="252"/>
      <c r="L75" s="258">
        <v>550000</v>
      </c>
      <c r="M75" s="254"/>
      <c r="N75" s="259"/>
      <c r="O75" s="253">
        <v>645000</v>
      </c>
      <c r="P75" s="254">
        <f t="shared" ref="P75" si="26">D75*O75</f>
        <v>15480000</v>
      </c>
      <c r="Q75" s="257"/>
      <c r="R75" s="260"/>
    </row>
    <row r="76" spans="1:18" ht="30.75" customHeight="1" x14ac:dyDescent="0.25">
      <c r="A76" s="256"/>
      <c r="B76" s="252" t="s">
        <v>194</v>
      </c>
      <c r="C76" s="234" t="s">
        <v>245</v>
      </c>
      <c r="D76" s="254"/>
      <c r="E76" s="255"/>
      <c r="F76" s="256"/>
      <c r="G76" s="254"/>
      <c r="H76" s="257"/>
      <c r="I76" s="256"/>
      <c r="J76" s="254"/>
      <c r="K76" s="252"/>
      <c r="L76" s="258">
        <v>588000</v>
      </c>
      <c r="M76" s="254"/>
      <c r="N76" s="259"/>
      <c r="O76" s="253"/>
      <c r="P76" s="254"/>
      <c r="Q76" s="257"/>
      <c r="R76" s="260"/>
    </row>
    <row r="77" spans="1:18" ht="30.75" customHeight="1" x14ac:dyDescent="0.25">
      <c r="A77" s="256"/>
      <c r="B77" s="252" t="s">
        <v>194</v>
      </c>
      <c r="C77" s="234" t="s">
        <v>246</v>
      </c>
      <c r="D77" s="254">
        <v>24</v>
      </c>
      <c r="E77" s="255"/>
      <c r="F77" s="256"/>
      <c r="G77" s="254"/>
      <c r="H77" s="257"/>
      <c r="I77" s="256"/>
      <c r="J77" s="254"/>
      <c r="K77" s="252"/>
      <c r="L77" s="258">
        <v>625000</v>
      </c>
      <c r="M77" s="254">
        <f t="shared" ref="M77:M84" si="27">D77*L77</f>
        <v>15000000</v>
      </c>
      <c r="N77" s="259"/>
      <c r="O77" s="253"/>
      <c r="P77" s="254"/>
      <c r="Q77" s="257"/>
      <c r="R77" s="260"/>
    </row>
    <row r="78" spans="1:18" ht="30.75" customHeight="1" x14ac:dyDescent="0.25">
      <c r="A78" s="256"/>
      <c r="B78" s="252" t="s">
        <v>194</v>
      </c>
      <c r="C78" s="234" t="s">
        <v>247</v>
      </c>
      <c r="D78" s="254">
        <v>24</v>
      </c>
      <c r="E78" s="255"/>
      <c r="F78" s="256"/>
      <c r="G78" s="254"/>
      <c r="H78" s="257"/>
      <c r="I78" s="256">
        <v>1180000</v>
      </c>
      <c r="J78" s="254">
        <f t="shared" ref="J78:J82" si="28">D78*I78</f>
        <v>28320000</v>
      </c>
      <c r="K78" s="252"/>
      <c r="L78" s="258">
        <v>663000</v>
      </c>
      <c r="M78" s="254">
        <f t="shared" si="27"/>
        <v>15912000</v>
      </c>
      <c r="N78" s="259"/>
      <c r="O78" s="253">
        <v>805000</v>
      </c>
      <c r="P78" s="254">
        <f t="shared" ref="P78:P81" si="29">D78*O78</f>
        <v>19320000</v>
      </c>
      <c r="Q78" s="257"/>
      <c r="R78" s="260"/>
    </row>
    <row r="79" spans="1:18" ht="30.75" customHeight="1" x14ac:dyDescent="0.25">
      <c r="A79" s="256"/>
      <c r="B79" s="252" t="s">
        <v>198</v>
      </c>
      <c r="C79" s="234" t="s">
        <v>248</v>
      </c>
      <c r="D79" s="254">
        <v>24</v>
      </c>
      <c r="E79" s="255"/>
      <c r="F79" s="256"/>
      <c r="G79" s="254"/>
      <c r="H79" s="257"/>
      <c r="I79" s="256"/>
      <c r="J79" s="254"/>
      <c r="K79" s="252"/>
      <c r="L79" s="258"/>
      <c r="M79" s="254"/>
      <c r="N79" s="259"/>
      <c r="O79" s="253">
        <v>370000</v>
      </c>
      <c r="P79" s="254">
        <f t="shared" si="29"/>
        <v>8880000</v>
      </c>
      <c r="Q79" s="257"/>
      <c r="R79" s="260"/>
    </row>
    <row r="80" spans="1:18" ht="30.75" customHeight="1" x14ac:dyDescent="0.25">
      <c r="A80" s="256"/>
      <c r="B80" s="252" t="s">
        <v>204</v>
      </c>
      <c r="C80" s="234"/>
      <c r="D80" s="254">
        <v>285</v>
      </c>
      <c r="E80" s="255"/>
      <c r="F80" s="256"/>
      <c r="G80" s="254"/>
      <c r="H80" s="257"/>
      <c r="I80" s="256">
        <v>18000</v>
      </c>
      <c r="J80" s="254">
        <f t="shared" si="28"/>
        <v>5130000</v>
      </c>
      <c r="K80" s="252"/>
      <c r="L80" s="258"/>
      <c r="M80" s="254"/>
      <c r="N80" s="259"/>
      <c r="O80" s="253"/>
      <c r="P80" s="254"/>
      <c r="Q80" s="257"/>
      <c r="R80" s="260"/>
    </row>
    <row r="81" spans="1:18" ht="30.75" customHeight="1" x14ac:dyDescent="0.25">
      <c r="A81" s="256"/>
      <c r="B81" s="252" t="s">
        <v>205</v>
      </c>
      <c r="C81" s="234"/>
      <c r="D81" s="254">
        <v>380</v>
      </c>
      <c r="E81" s="255"/>
      <c r="F81" s="256"/>
      <c r="G81" s="254"/>
      <c r="H81" s="257"/>
      <c r="I81" s="256">
        <v>5500</v>
      </c>
      <c r="J81" s="254">
        <f t="shared" si="28"/>
        <v>2090000</v>
      </c>
      <c r="K81" s="252"/>
      <c r="L81" s="258"/>
      <c r="M81" s="254"/>
      <c r="N81" s="259"/>
      <c r="O81" s="253">
        <v>25000</v>
      </c>
      <c r="P81" s="254">
        <f t="shared" si="29"/>
        <v>9500000</v>
      </c>
      <c r="Q81" s="257"/>
      <c r="R81" s="260"/>
    </row>
    <row r="82" spans="1:18" ht="30.75" customHeight="1" x14ac:dyDescent="0.25">
      <c r="A82" s="256"/>
      <c r="B82" s="252" t="s">
        <v>124</v>
      </c>
      <c r="C82" s="234"/>
      <c r="D82" s="254">
        <v>96</v>
      </c>
      <c r="E82" s="255"/>
      <c r="F82" s="256"/>
      <c r="G82" s="254"/>
      <c r="H82" s="257"/>
      <c r="I82" s="256">
        <v>19000</v>
      </c>
      <c r="J82" s="254">
        <f t="shared" si="28"/>
        <v>1824000</v>
      </c>
      <c r="K82" s="252"/>
      <c r="L82" s="258"/>
      <c r="M82" s="254"/>
      <c r="N82" s="259"/>
      <c r="O82" s="253"/>
      <c r="P82" s="254"/>
      <c r="Q82" s="257"/>
      <c r="R82" s="260"/>
    </row>
    <row r="83" spans="1:18" ht="30.75" customHeight="1" x14ac:dyDescent="0.25">
      <c r="A83" s="256"/>
      <c r="B83" s="252" t="s">
        <v>203</v>
      </c>
      <c r="C83" s="234" t="s">
        <v>248</v>
      </c>
      <c r="D83" s="254">
        <v>24</v>
      </c>
      <c r="E83" s="255"/>
      <c r="F83" s="256"/>
      <c r="G83" s="254"/>
      <c r="H83" s="257"/>
      <c r="I83" s="256"/>
      <c r="J83" s="254"/>
      <c r="K83" s="252"/>
      <c r="L83" s="258">
        <v>375000</v>
      </c>
      <c r="M83" s="254">
        <f t="shared" si="27"/>
        <v>9000000</v>
      </c>
      <c r="N83" s="259"/>
      <c r="O83" s="253"/>
      <c r="P83" s="254"/>
      <c r="Q83" s="257"/>
      <c r="R83" s="260"/>
    </row>
    <row r="84" spans="1:18" ht="30.75" customHeight="1" x14ac:dyDescent="0.25">
      <c r="A84" s="256"/>
      <c r="B84" s="252" t="s">
        <v>206</v>
      </c>
      <c r="C84" s="253" t="s">
        <v>227</v>
      </c>
      <c r="D84" s="254">
        <v>24</v>
      </c>
      <c r="E84" s="255"/>
      <c r="F84" s="256"/>
      <c r="G84" s="254"/>
      <c r="H84" s="257"/>
      <c r="I84" s="256"/>
      <c r="J84" s="254"/>
      <c r="K84" s="252"/>
      <c r="L84" s="258">
        <v>50000</v>
      </c>
      <c r="M84" s="254">
        <f t="shared" si="27"/>
        <v>1200000</v>
      </c>
      <c r="N84" s="259"/>
      <c r="O84" s="253">
        <v>25000</v>
      </c>
      <c r="P84" s="254">
        <f t="shared" ref="P84" si="30">D84*O84</f>
        <v>600000</v>
      </c>
      <c r="Q84" s="257"/>
      <c r="R84" s="260"/>
    </row>
    <row r="85" spans="1:18" ht="30.75" customHeight="1" x14ac:dyDescent="0.25">
      <c r="A85" s="256"/>
      <c r="B85" s="252"/>
      <c r="C85" s="253"/>
      <c r="D85" s="254"/>
      <c r="E85" s="255"/>
      <c r="F85" s="256"/>
      <c r="G85" s="254"/>
      <c r="H85" s="257"/>
      <c r="I85" s="256"/>
      <c r="J85" s="254"/>
      <c r="K85" s="252"/>
      <c r="L85" s="261"/>
      <c r="M85" s="262"/>
      <c r="N85" s="263"/>
      <c r="O85" s="253"/>
      <c r="P85" s="254"/>
      <c r="Q85" s="257"/>
      <c r="R85" s="260"/>
    </row>
    <row r="86" spans="1:18" ht="30.75" customHeight="1" x14ac:dyDescent="0.25">
      <c r="A86" s="242" t="s">
        <v>178</v>
      </c>
      <c r="B86" s="243"/>
      <c r="C86" s="244"/>
      <c r="D86" s="245"/>
      <c r="E86" s="246"/>
      <c r="F86" s="242"/>
      <c r="G86" s="245"/>
      <c r="H86" s="247">
        <v>80566500</v>
      </c>
      <c r="I86" s="242"/>
      <c r="J86" s="245">
        <f>SUM(J87:J87)</f>
        <v>155904000</v>
      </c>
      <c r="K86" s="243">
        <f>H86-J86</f>
        <v>-75337500</v>
      </c>
      <c r="L86" s="248"/>
      <c r="M86" s="245">
        <f>SUM(M87:M87)</f>
        <v>42000000</v>
      </c>
      <c r="N86" s="249">
        <f>H86-M86</f>
        <v>38566500</v>
      </c>
      <c r="O86" s="244"/>
      <c r="P86" s="245">
        <f>SUM(P87:P87)</f>
        <v>67200000</v>
      </c>
      <c r="Q86" s="247">
        <f>H86-P86</f>
        <v>13366500</v>
      </c>
      <c r="R86" s="250"/>
    </row>
    <row r="87" spans="1:18" ht="30.75" customHeight="1" x14ac:dyDescent="0.25">
      <c r="A87" s="256" t="s">
        <v>249</v>
      </c>
      <c r="B87" s="252" t="s">
        <v>250</v>
      </c>
      <c r="C87" s="253"/>
      <c r="D87" s="254">
        <v>840</v>
      </c>
      <c r="E87" s="255"/>
      <c r="F87" s="256"/>
      <c r="G87" s="254"/>
      <c r="H87" s="257"/>
      <c r="I87" s="256">
        <v>185600</v>
      </c>
      <c r="J87" s="254">
        <f t="shared" ref="J87" si="31">D87*I87</f>
        <v>155904000</v>
      </c>
      <c r="K87" s="252"/>
      <c r="L87" s="264">
        <v>50000</v>
      </c>
      <c r="M87" s="265">
        <f t="shared" ref="M87" si="32">D87*L87</f>
        <v>42000000</v>
      </c>
      <c r="N87" s="266"/>
      <c r="O87" s="253">
        <v>80000</v>
      </c>
      <c r="P87" s="254">
        <f>D87*O87</f>
        <v>67200000</v>
      </c>
      <c r="Q87" s="257"/>
      <c r="R87" s="260"/>
    </row>
    <row r="88" spans="1:18" ht="30.75" customHeight="1" x14ac:dyDescent="0.25">
      <c r="A88" s="242" t="s">
        <v>166</v>
      </c>
      <c r="B88" s="243"/>
      <c r="C88" s="244"/>
      <c r="D88" s="245"/>
      <c r="E88" s="246"/>
      <c r="F88" s="242"/>
      <c r="G88" s="245"/>
      <c r="H88" s="247">
        <v>50947450</v>
      </c>
      <c r="I88" s="242"/>
      <c r="J88" s="245">
        <f>SUM(J89:J110)</f>
        <v>80849200</v>
      </c>
      <c r="K88" s="243">
        <f>H88-J88</f>
        <v>-29901750</v>
      </c>
      <c r="L88" s="267"/>
      <c r="M88" s="268">
        <f>SUM(M89:M110)</f>
        <v>18320000</v>
      </c>
      <c r="N88" s="269">
        <f>H88-M88</f>
        <v>32627450</v>
      </c>
      <c r="O88" s="244"/>
      <c r="P88" s="245">
        <f>SUM(P89:P110)</f>
        <v>99244000</v>
      </c>
      <c r="Q88" s="247">
        <f>H88-P88</f>
        <v>-48296550</v>
      </c>
      <c r="R88" s="250"/>
    </row>
    <row r="89" spans="1:18" ht="30.75" customHeight="1" x14ac:dyDescent="0.25">
      <c r="A89" s="256" t="s">
        <v>251</v>
      </c>
      <c r="B89" s="252" t="s">
        <v>166</v>
      </c>
      <c r="C89" s="253" t="s">
        <v>252</v>
      </c>
      <c r="D89" s="235">
        <v>40</v>
      </c>
      <c r="E89" s="255"/>
      <c r="F89" s="256"/>
      <c r="G89" s="254"/>
      <c r="H89" s="257"/>
      <c r="I89" s="256"/>
      <c r="J89" s="254"/>
      <c r="K89" s="252"/>
      <c r="L89" s="258">
        <v>76000</v>
      </c>
      <c r="M89" s="254">
        <f t="shared" ref="M89:M91" si="33">D89*L89</f>
        <v>3040000</v>
      </c>
      <c r="N89" s="259"/>
      <c r="O89" s="253"/>
      <c r="P89" s="254"/>
      <c r="Q89" s="257"/>
      <c r="R89" s="260"/>
    </row>
    <row r="90" spans="1:18" ht="30.75" customHeight="1" x14ac:dyDescent="0.25">
      <c r="A90" s="256"/>
      <c r="B90" s="252" t="s">
        <v>191</v>
      </c>
      <c r="C90" s="234" t="s">
        <v>253</v>
      </c>
      <c r="D90" s="235">
        <v>40</v>
      </c>
      <c r="E90" s="236"/>
      <c r="F90" s="232"/>
      <c r="G90" s="235"/>
      <c r="H90" s="237"/>
      <c r="I90" s="232"/>
      <c r="J90" s="235"/>
      <c r="K90" s="252"/>
      <c r="L90" s="258"/>
      <c r="M90" s="254"/>
      <c r="N90" s="259"/>
      <c r="O90" s="253">
        <v>361900</v>
      </c>
      <c r="P90" s="254">
        <f>D90*O90</f>
        <v>14476000</v>
      </c>
      <c r="Q90" s="257"/>
      <c r="R90" s="260"/>
    </row>
    <row r="91" spans="1:18" ht="30.75" customHeight="1" x14ac:dyDescent="0.25">
      <c r="A91" s="256" t="s">
        <v>254</v>
      </c>
      <c r="B91" s="252" t="s">
        <v>255</v>
      </c>
      <c r="C91" s="253" t="s">
        <v>253</v>
      </c>
      <c r="D91" s="235">
        <v>40</v>
      </c>
      <c r="E91" s="255"/>
      <c r="F91" s="256"/>
      <c r="G91" s="254"/>
      <c r="H91" s="257"/>
      <c r="I91" s="256"/>
      <c r="J91" s="254"/>
      <c r="K91" s="252"/>
      <c r="L91" s="258">
        <v>75000</v>
      </c>
      <c r="M91" s="254">
        <f t="shared" si="33"/>
        <v>3000000</v>
      </c>
      <c r="N91" s="259"/>
      <c r="O91" s="253">
        <v>915200</v>
      </c>
      <c r="P91" s="254">
        <f>D91*O91</f>
        <v>36608000</v>
      </c>
      <c r="Q91" s="257"/>
      <c r="R91" s="260"/>
    </row>
    <row r="92" spans="1:18" ht="30.75" customHeight="1" x14ac:dyDescent="0.25">
      <c r="A92" s="256"/>
      <c r="B92" s="252" t="s">
        <v>122</v>
      </c>
      <c r="C92" s="253"/>
      <c r="D92" s="235">
        <v>80</v>
      </c>
      <c r="E92" s="255"/>
      <c r="F92" s="256"/>
      <c r="G92" s="254"/>
      <c r="H92" s="257"/>
      <c r="I92" s="256"/>
      <c r="J92" s="254"/>
      <c r="K92" s="252"/>
      <c r="L92" s="258"/>
      <c r="M92" s="254"/>
      <c r="N92" s="259"/>
      <c r="O92" s="253">
        <v>9000</v>
      </c>
      <c r="P92" s="254">
        <f t="shared" ref="P92:P95" si="34">D92*O92</f>
        <v>720000</v>
      </c>
      <c r="Q92" s="257"/>
      <c r="R92" s="260"/>
    </row>
    <row r="93" spans="1:18" ht="30.75" customHeight="1" x14ac:dyDescent="0.25">
      <c r="A93" s="256"/>
      <c r="B93" s="252" t="s">
        <v>124</v>
      </c>
      <c r="C93" s="253"/>
      <c r="D93" s="235">
        <v>80</v>
      </c>
      <c r="E93" s="255"/>
      <c r="F93" s="256"/>
      <c r="G93" s="254"/>
      <c r="H93" s="257"/>
      <c r="I93" s="256"/>
      <c r="J93" s="254"/>
      <c r="K93" s="252"/>
      <c r="L93" s="258"/>
      <c r="M93" s="254"/>
      <c r="N93" s="259"/>
      <c r="O93" s="253">
        <v>10000</v>
      </c>
      <c r="P93" s="254">
        <f t="shared" si="34"/>
        <v>800000</v>
      </c>
      <c r="Q93" s="257"/>
      <c r="R93" s="260"/>
    </row>
    <row r="94" spans="1:18" ht="30.75" customHeight="1" x14ac:dyDescent="0.25">
      <c r="A94" s="256"/>
      <c r="B94" s="252"/>
      <c r="C94" s="253"/>
      <c r="D94" s="235"/>
      <c r="E94" s="255"/>
      <c r="F94" s="256"/>
      <c r="G94" s="254"/>
      <c r="H94" s="257"/>
      <c r="I94" s="256"/>
      <c r="J94" s="254"/>
      <c r="K94" s="252"/>
      <c r="L94" s="258"/>
      <c r="M94" s="254"/>
      <c r="N94" s="259"/>
      <c r="O94" s="253"/>
      <c r="P94" s="254"/>
      <c r="Q94" s="257"/>
      <c r="R94" s="260"/>
    </row>
    <row r="95" spans="1:18" ht="30.75" customHeight="1" x14ac:dyDescent="0.25">
      <c r="A95" s="256" t="s">
        <v>256</v>
      </c>
      <c r="B95" s="252" t="s">
        <v>166</v>
      </c>
      <c r="C95" s="253" t="s">
        <v>257</v>
      </c>
      <c r="D95" s="235">
        <v>20</v>
      </c>
      <c r="E95" s="255"/>
      <c r="F95" s="256"/>
      <c r="G95" s="254"/>
      <c r="H95" s="257"/>
      <c r="I95" s="256"/>
      <c r="J95" s="254"/>
      <c r="K95" s="252"/>
      <c r="L95" s="258">
        <v>132000</v>
      </c>
      <c r="M95" s="254">
        <f t="shared" ref="M95:M99" si="35">D95*L95</f>
        <v>2640000</v>
      </c>
      <c r="N95" s="259"/>
      <c r="O95" s="253">
        <v>470000</v>
      </c>
      <c r="P95" s="254">
        <f t="shared" si="34"/>
        <v>9400000</v>
      </c>
      <c r="Q95" s="257"/>
      <c r="R95" s="260"/>
    </row>
    <row r="96" spans="1:18" ht="30.75" customHeight="1" x14ac:dyDescent="0.25">
      <c r="A96" s="256" t="s">
        <v>258</v>
      </c>
      <c r="B96" s="252" t="s">
        <v>219</v>
      </c>
      <c r="C96" s="253" t="s">
        <v>259</v>
      </c>
      <c r="D96" s="235"/>
      <c r="E96" s="255"/>
      <c r="F96" s="256"/>
      <c r="G96" s="254"/>
      <c r="H96" s="257"/>
      <c r="I96" s="256"/>
      <c r="J96" s="254"/>
      <c r="K96" s="252"/>
      <c r="L96" s="258"/>
      <c r="M96" s="254"/>
      <c r="N96" s="259"/>
      <c r="O96" s="253"/>
      <c r="P96" s="254"/>
      <c r="Q96" s="257"/>
      <c r="R96" s="260"/>
    </row>
    <row r="97" spans="1:21" ht="30.75" customHeight="1" x14ac:dyDescent="0.25">
      <c r="A97" s="256"/>
      <c r="B97" s="252" t="s">
        <v>219</v>
      </c>
      <c r="C97" s="253" t="s">
        <v>260</v>
      </c>
      <c r="D97" s="235">
        <v>20</v>
      </c>
      <c r="E97" s="255"/>
      <c r="F97" s="256"/>
      <c r="G97" s="254"/>
      <c r="H97" s="257"/>
      <c r="I97" s="256">
        <v>892000</v>
      </c>
      <c r="J97" s="254">
        <f t="shared" ref="J97:J98" si="36">D97*I97</f>
        <v>17840000</v>
      </c>
      <c r="K97" s="252"/>
      <c r="L97" s="258"/>
      <c r="M97" s="254"/>
      <c r="N97" s="259"/>
      <c r="O97" s="253"/>
      <c r="P97" s="254"/>
      <c r="Q97" s="257"/>
      <c r="R97" s="260"/>
    </row>
    <row r="98" spans="1:21" ht="30.75" customHeight="1" x14ac:dyDescent="0.25">
      <c r="A98" s="256"/>
      <c r="B98" s="252" t="s">
        <v>255</v>
      </c>
      <c r="C98" s="253" t="s">
        <v>261</v>
      </c>
      <c r="D98" s="235">
        <v>60</v>
      </c>
      <c r="E98" s="255"/>
      <c r="F98" s="256"/>
      <c r="G98" s="254"/>
      <c r="H98" s="257"/>
      <c r="I98" s="256">
        <v>339500</v>
      </c>
      <c r="J98" s="254">
        <f t="shared" si="36"/>
        <v>20370000</v>
      </c>
      <c r="K98" s="252"/>
      <c r="L98" s="258"/>
      <c r="M98" s="254"/>
      <c r="N98" s="259"/>
      <c r="O98" s="253"/>
      <c r="P98" s="254"/>
      <c r="Q98" s="257"/>
      <c r="R98" s="260"/>
    </row>
    <row r="99" spans="1:21" ht="30.75" customHeight="1" x14ac:dyDescent="0.25">
      <c r="A99" s="256"/>
      <c r="B99" s="252" t="s">
        <v>255</v>
      </c>
      <c r="C99" s="253" t="s">
        <v>257</v>
      </c>
      <c r="D99" s="235">
        <v>40</v>
      </c>
      <c r="E99" s="255"/>
      <c r="F99" s="256"/>
      <c r="G99" s="254"/>
      <c r="H99" s="257"/>
      <c r="I99" s="256"/>
      <c r="J99" s="254"/>
      <c r="K99" s="252"/>
      <c r="L99" s="258">
        <v>130000</v>
      </c>
      <c r="M99" s="254">
        <f t="shared" si="35"/>
        <v>5200000</v>
      </c>
      <c r="N99" s="259"/>
      <c r="O99" s="253">
        <v>350000</v>
      </c>
      <c r="P99" s="254">
        <f t="shared" ref="P99:P101" si="37">D99*O99</f>
        <v>14000000</v>
      </c>
      <c r="Q99" s="257"/>
      <c r="R99" s="260"/>
    </row>
    <row r="100" spans="1:21" ht="30.75" customHeight="1" x14ac:dyDescent="0.25">
      <c r="A100" s="256"/>
      <c r="B100" s="252" t="s">
        <v>122</v>
      </c>
      <c r="C100" s="253"/>
      <c r="D100" s="235">
        <v>40</v>
      </c>
      <c r="E100" s="255"/>
      <c r="F100" s="256"/>
      <c r="G100" s="254"/>
      <c r="H100" s="257"/>
      <c r="I100" s="256"/>
      <c r="J100" s="254"/>
      <c r="K100" s="252"/>
      <c r="L100" s="258"/>
      <c r="M100" s="254"/>
      <c r="N100" s="259"/>
      <c r="O100" s="253">
        <v>12000</v>
      </c>
      <c r="P100" s="254">
        <f t="shared" si="37"/>
        <v>480000</v>
      </c>
      <c r="Q100" s="257"/>
      <c r="R100" s="260"/>
    </row>
    <row r="101" spans="1:21" ht="30.75" customHeight="1" x14ac:dyDescent="0.25">
      <c r="A101" s="256"/>
      <c r="B101" s="252" t="s">
        <v>205</v>
      </c>
      <c r="C101" s="253"/>
      <c r="D101" s="235">
        <v>40</v>
      </c>
      <c r="E101" s="255"/>
      <c r="F101" s="256"/>
      <c r="G101" s="254"/>
      <c r="H101" s="257"/>
      <c r="I101" s="256"/>
      <c r="J101" s="254"/>
      <c r="K101" s="252"/>
      <c r="L101" s="258"/>
      <c r="M101" s="254"/>
      <c r="N101" s="259"/>
      <c r="O101" s="253">
        <v>1000</v>
      </c>
      <c r="P101" s="254">
        <f t="shared" si="37"/>
        <v>40000</v>
      </c>
      <c r="Q101" s="257"/>
      <c r="R101" s="260"/>
    </row>
    <row r="102" spans="1:21" ht="30.75" customHeight="1" x14ac:dyDescent="0.25">
      <c r="A102" s="256"/>
      <c r="B102" s="252"/>
      <c r="C102" s="253"/>
      <c r="D102" s="235"/>
      <c r="E102" s="255"/>
      <c r="F102" s="256"/>
      <c r="G102" s="254"/>
      <c r="H102" s="257"/>
      <c r="I102" s="256"/>
      <c r="J102" s="254"/>
      <c r="K102" s="252"/>
      <c r="L102" s="258"/>
      <c r="M102" s="254"/>
      <c r="N102" s="259"/>
      <c r="O102" s="253"/>
      <c r="P102" s="254"/>
      <c r="Q102" s="257"/>
      <c r="R102" s="260"/>
      <c r="U102" s="270"/>
    </row>
    <row r="103" spans="1:21" ht="30.75" customHeight="1" x14ac:dyDescent="0.25">
      <c r="A103" s="256" t="s">
        <v>262</v>
      </c>
      <c r="B103" s="252" t="s">
        <v>166</v>
      </c>
      <c r="C103" s="253" t="s">
        <v>237</v>
      </c>
      <c r="D103" s="235">
        <v>8</v>
      </c>
      <c r="E103" s="255"/>
      <c r="F103" s="256"/>
      <c r="G103" s="254"/>
      <c r="H103" s="257"/>
      <c r="I103" s="256"/>
      <c r="J103" s="254"/>
      <c r="K103" s="252"/>
      <c r="L103" s="258">
        <v>395000</v>
      </c>
      <c r="M103" s="254">
        <f t="shared" ref="M103:M106" si="38">D103*L103</f>
        <v>3160000</v>
      </c>
      <c r="N103" s="259"/>
      <c r="O103" s="253"/>
      <c r="P103" s="254"/>
      <c r="Q103" s="257"/>
      <c r="R103" s="260"/>
    </row>
    <row r="104" spans="1:21" ht="30.75" customHeight="1" x14ac:dyDescent="0.25">
      <c r="A104" s="256" t="s">
        <v>263</v>
      </c>
      <c r="B104" s="252" t="s">
        <v>166</v>
      </c>
      <c r="C104" s="253" t="s">
        <v>247</v>
      </c>
      <c r="D104" s="235">
        <v>8</v>
      </c>
      <c r="E104" s="255"/>
      <c r="F104" s="256"/>
      <c r="G104" s="254"/>
      <c r="H104" s="257"/>
      <c r="I104" s="256"/>
      <c r="J104" s="254"/>
      <c r="K104" s="252"/>
      <c r="L104" s="258"/>
      <c r="M104" s="254"/>
      <c r="N104" s="259"/>
      <c r="O104" s="253">
        <v>1150000</v>
      </c>
      <c r="P104" s="254">
        <f t="shared" ref="P104" si="39">D104*O104</f>
        <v>9200000</v>
      </c>
      <c r="Q104" s="257"/>
      <c r="R104" s="260"/>
    </row>
    <row r="105" spans="1:21" ht="30.75" customHeight="1" x14ac:dyDescent="0.25">
      <c r="A105" s="256"/>
      <c r="B105" s="252" t="s">
        <v>219</v>
      </c>
      <c r="C105" s="253" t="s">
        <v>237</v>
      </c>
      <c r="D105" s="254">
        <v>8</v>
      </c>
      <c r="E105" s="255"/>
      <c r="F105" s="256"/>
      <c r="G105" s="254"/>
      <c r="H105" s="257"/>
      <c r="I105" s="256">
        <v>2674900</v>
      </c>
      <c r="J105" s="254">
        <f t="shared" ref="J105:J107" si="40">D105*I105</f>
        <v>21399200</v>
      </c>
      <c r="K105" s="252"/>
      <c r="L105" s="258"/>
      <c r="M105" s="254"/>
      <c r="N105" s="259"/>
      <c r="O105" s="253"/>
      <c r="P105" s="254"/>
      <c r="Q105" s="257"/>
      <c r="R105" s="260"/>
    </row>
    <row r="106" spans="1:21" ht="30.75" customHeight="1" x14ac:dyDescent="0.25">
      <c r="A106" s="256"/>
      <c r="B106" s="252" t="s">
        <v>255</v>
      </c>
      <c r="C106" s="253" t="s">
        <v>242</v>
      </c>
      <c r="D106" s="254">
        <v>8</v>
      </c>
      <c r="E106" s="255"/>
      <c r="F106" s="256"/>
      <c r="G106" s="254"/>
      <c r="H106" s="257"/>
      <c r="I106" s="256"/>
      <c r="J106" s="254"/>
      <c r="K106" s="252"/>
      <c r="L106" s="258">
        <v>160000</v>
      </c>
      <c r="M106" s="254">
        <f t="shared" si="38"/>
        <v>1280000</v>
      </c>
      <c r="N106" s="259"/>
      <c r="O106" s="253"/>
      <c r="P106" s="254"/>
      <c r="Q106" s="257"/>
      <c r="R106" s="260"/>
    </row>
    <row r="107" spans="1:21" ht="30.75" customHeight="1" x14ac:dyDescent="0.25">
      <c r="A107" s="271"/>
      <c r="B107" s="272" t="s">
        <v>264</v>
      </c>
      <c r="C107" s="273" t="s">
        <v>244</v>
      </c>
      <c r="D107" s="262">
        <v>24</v>
      </c>
      <c r="E107" s="274"/>
      <c r="F107" s="271"/>
      <c r="G107" s="262"/>
      <c r="H107" s="275"/>
      <c r="I107" s="271">
        <v>885000</v>
      </c>
      <c r="J107" s="254">
        <f t="shared" si="40"/>
        <v>21240000</v>
      </c>
      <c r="K107" s="272"/>
      <c r="L107" s="261"/>
      <c r="M107" s="262"/>
      <c r="N107" s="263"/>
      <c r="O107" s="273"/>
      <c r="P107" s="262"/>
      <c r="Q107" s="275"/>
      <c r="R107" s="276"/>
    </row>
    <row r="108" spans="1:21" ht="30.75" customHeight="1" x14ac:dyDescent="0.25">
      <c r="A108" s="271"/>
      <c r="B108" s="272" t="s">
        <v>264</v>
      </c>
      <c r="C108" s="273" t="s">
        <v>247</v>
      </c>
      <c r="D108" s="262">
        <v>16</v>
      </c>
      <c r="E108" s="274"/>
      <c r="F108" s="271"/>
      <c r="G108" s="262"/>
      <c r="H108" s="275"/>
      <c r="I108" s="271"/>
      <c r="J108" s="262"/>
      <c r="K108" s="272"/>
      <c r="L108" s="261"/>
      <c r="M108" s="262"/>
      <c r="N108" s="263"/>
      <c r="O108" s="273">
        <v>805000</v>
      </c>
      <c r="P108" s="254">
        <f t="shared" ref="P108:P110" si="41">D108*O108</f>
        <v>12880000</v>
      </c>
      <c r="Q108" s="275"/>
      <c r="R108" s="276"/>
    </row>
    <row r="109" spans="1:21" ht="30.75" customHeight="1" x14ac:dyDescent="0.25">
      <c r="A109" s="271"/>
      <c r="B109" s="252" t="s">
        <v>265</v>
      </c>
      <c r="C109" s="253"/>
      <c r="D109" s="254">
        <v>16</v>
      </c>
      <c r="E109" s="255"/>
      <c r="F109" s="256"/>
      <c r="G109" s="254"/>
      <c r="H109" s="257"/>
      <c r="I109" s="256"/>
      <c r="J109" s="254"/>
      <c r="K109" s="252"/>
      <c r="L109" s="258"/>
      <c r="M109" s="254"/>
      <c r="N109" s="259"/>
      <c r="O109" s="253">
        <v>30000</v>
      </c>
      <c r="P109" s="254">
        <f t="shared" si="41"/>
        <v>480000</v>
      </c>
      <c r="Q109" s="275"/>
      <c r="R109" s="276"/>
    </row>
    <row r="110" spans="1:21" ht="30.75" customHeight="1" thickBot="1" x14ac:dyDescent="0.3">
      <c r="A110" s="277"/>
      <c r="B110" s="278" t="s">
        <v>266</v>
      </c>
      <c r="C110" s="279"/>
      <c r="D110" s="280">
        <v>16</v>
      </c>
      <c r="E110" s="281"/>
      <c r="F110" s="277"/>
      <c r="G110" s="280"/>
      <c r="H110" s="282"/>
      <c r="I110" s="277"/>
      <c r="J110" s="280"/>
      <c r="K110" s="278"/>
      <c r="L110" s="283"/>
      <c r="M110" s="284"/>
      <c r="N110" s="285"/>
      <c r="O110" s="279">
        <v>10000</v>
      </c>
      <c r="P110" s="280">
        <f t="shared" si="41"/>
        <v>160000</v>
      </c>
      <c r="Q110" s="282"/>
      <c r="R110" s="286"/>
    </row>
    <row r="111" spans="1:21" ht="30.75" customHeight="1" x14ac:dyDescent="0.25">
      <c r="A111" s="287" t="s">
        <v>267</v>
      </c>
      <c r="B111" s="288"/>
      <c r="C111" s="289"/>
      <c r="D111" s="289"/>
      <c r="E111" s="290"/>
      <c r="F111" s="291"/>
      <c r="G111" s="289"/>
      <c r="H111" s="290"/>
      <c r="I111" s="291"/>
      <c r="J111" s="289"/>
      <c r="K111" s="290"/>
      <c r="L111" s="291" t="s">
        <v>268</v>
      </c>
      <c r="M111" s="289"/>
      <c r="N111" s="290"/>
      <c r="O111" s="291" t="s">
        <v>269</v>
      </c>
      <c r="P111" s="289"/>
      <c r="Q111" s="290"/>
      <c r="R111" s="292"/>
    </row>
    <row r="112" spans="1:21" ht="30.75" customHeight="1" x14ac:dyDescent="0.25">
      <c r="A112" s="293"/>
      <c r="B112" s="294"/>
      <c r="C112" s="295"/>
      <c r="D112" s="295"/>
      <c r="E112" s="296"/>
      <c r="F112" s="297"/>
      <c r="G112" s="295"/>
      <c r="H112" s="296"/>
      <c r="I112" s="297"/>
      <c r="J112" s="295"/>
      <c r="K112" s="296"/>
      <c r="L112" s="297" t="s">
        <v>270</v>
      </c>
      <c r="M112" s="295"/>
      <c r="N112" s="296"/>
      <c r="O112" s="297" t="s">
        <v>271</v>
      </c>
      <c r="P112" s="295"/>
      <c r="Q112" s="296"/>
      <c r="R112" s="260"/>
    </row>
    <row r="113" spans="1:18" ht="30.75" customHeight="1" x14ac:dyDescent="0.25">
      <c r="A113" s="293"/>
      <c r="B113" s="294"/>
      <c r="C113" s="295"/>
      <c r="D113" s="295"/>
      <c r="E113" s="296"/>
      <c r="F113" s="297"/>
      <c r="G113" s="295"/>
      <c r="H113" s="296"/>
      <c r="I113" s="297"/>
      <c r="J113" s="295"/>
      <c r="K113" s="296"/>
      <c r="L113" s="297"/>
      <c r="M113" s="295"/>
      <c r="N113" s="296"/>
      <c r="O113" s="297"/>
      <c r="P113" s="295"/>
      <c r="Q113" s="296"/>
      <c r="R113" s="260"/>
    </row>
    <row r="114" spans="1:18" ht="30.75" customHeight="1" x14ac:dyDescent="0.25">
      <c r="A114" s="298"/>
      <c r="B114" s="299"/>
      <c r="C114" s="300"/>
      <c r="D114" s="300"/>
      <c r="E114" s="301"/>
      <c r="F114" s="302"/>
      <c r="G114" s="300"/>
      <c r="H114" s="301"/>
      <c r="I114" s="302"/>
      <c r="J114" s="300"/>
      <c r="K114" s="301"/>
      <c r="L114" s="302"/>
      <c r="M114" s="300"/>
      <c r="N114" s="301"/>
      <c r="O114" s="302"/>
      <c r="P114" s="300"/>
      <c r="Q114" s="301"/>
      <c r="R114" s="286"/>
    </row>
    <row r="115" spans="1:18" ht="21" customHeight="1" x14ac:dyDescent="0.25">
      <c r="B115" s="303"/>
      <c r="C115" s="303"/>
    </row>
    <row r="116" spans="1:18" ht="21" customHeight="1" x14ac:dyDescent="0.25">
      <c r="B116" s="303"/>
      <c r="C116" s="303"/>
    </row>
    <row r="117" spans="1:18" ht="21" customHeight="1" x14ac:dyDescent="0.25">
      <c r="B117" s="303"/>
      <c r="C117" s="303"/>
    </row>
    <row r="118" spans="1:18" ht="21" customHeight="1" x14ac:dyDescent="0.25">
      <c r="B118" s="303"/>
      <c r="C118" s="303"/>
    </row>
    <row r="119" spans="1:18" ht="21" customHeight="1" x14ac:dyDescent="0.25">
      <c r="B119" s="303"/>
      <c r="C119" s="303"/>
    </row>
    <row r="120" spans="1:18" ht="21" customHeight="1" x14ac:dyDescent="0.25">
      <c r="B120" s="303"/>
      <c r="C120" s="303"/>
    </row>
    <row r="121" spans="1:18" ht="21" customHeight="1" x14ac:dyDescent="0.25">
      <c r="B121" s="303"/>
      <c r="C121" s="303"/>
    </row>
    <row r="122" spans="1:18" ht="21" customHeight="1" x14ac:dyDescent="0.25">
      <c r="B122" s="303"/>
      <c r="C122" s="303"/>
    </row>
    <row r="123" spans="1:18" ht="21" customHeight="1" x14ac:dyDescent="0.25">
      <c r="B123" s="303"/>
      <c r="C123" s="303"/>
    </row>
    <row r="124" spans="1:18" ht="21" customHeight="1" x14ac:dyDescent="0.25">
      <c r="B124" s="303"/>
      <c r="C124" s="303"/>
    </row>
    <row r="125" spans="1:18" ht="21" customHeight="1" x14ac:dyDescent="0.25">
      <c r="B125" s="303"/>
      <c r="C125" s="303"/>
    </row>
    <row r="126" spans="1:18" ht="21" customHeight="1" x14ac:dyDescent="0.25">
      <c r="B126" s="303"/>
      <c r="C126" s="303"/>
    </row>
    <row r="127" spans="1:18" ht="21" customHeight="1" x14ac:dyDescent="0.25">
      <c r="B127" s="303"/>
      <c r="C127" s="303"/>
    </row>
    <row r="128" spans="1:18" ht="21" customHeight="1" x14ac:dyDescent="0.25">
      <c r="B128" s="303"/>
      <c r="C128" s="303"/>
    </row>
    <row r="129" spans="2:3" ht="21" customHeight="1" x14ac:dyDescent="0.25">
      <c r="B129" s="303"/>
      <c r="C129" s="303"/>
    </row>
    <row r="130" spans="2:3" ht="21" customHeight="1" x14ac:dyDescent="0.25"/>
    <row r="131" spans="2:3" ht="21" customHeight="1" x14ac:dyDescent="0.25"/>
    <row r="132" spans="2:3" ht="21" customHeight="1" x14ac:dyDescent="0.25"/>
    <row r="133" spans="2:3" ht="21" customHeight="1" x14ac:dyDescent="0.25"/>
    <row r="134" spans="2:3" ht="21" customHeight="1" x14ac:dyDescent="0.25"/>
    <row r="135" spans="2:3" ht="21" customHeight="1" x14ac:dyDescent="0.25"/>
    <row r="136" spans="2:3" ht="21" customHeight="1" x14ac:dyDescent="0.25"/>
    <row r="137" spans="2:3" ht="21" customHeight="1" x14ac:dyDescent="0.25"/>
    <row r="138" spans="2:3" ht="21" customHeight="1" x14ac:dyDescent="0.25"/>
    <row r="139" spans="2:3" ht="21" customHeight="1" x14ac:dyDescent="0.25"/>
    <row r="140" spans="2:3" ht="21" customHeight="1" x14ac:dyDescent="0.25"/>
    <row r="141" spans="2:3" ht="21" customHeight="1" x14ac:dyDescent="0.25"/>
    <row r="142" spans="2:3" ht="21" customHeight="1" x14ac:dyDescent="0.25"/>
    <row r="143" spans="2:3" ht="21" customHeight="1" x14ac:dyDescent="0.25"/>
    <row r="144" spans="2:3" ht="21" customHeight="1" x14ac:dyDescent="0.25"/>
    <row r="145" ht="21" customHeight="1" x14ac:dyDescent="0.25"/>
    <row r="146" ht="21" customHeight="1" x14ac:dyDescent="0.25"/>
    <row r="147" ht="21" customHeight="1" x14ac:dyDescent="0.25"/>
    <row r="148" ht="21" customHeight="1" x14ac:dyDescent="0.25"/>
    <row r="149" ht="21" customHeight="1" x14ac:dyDescent="0.25"/>
    <row r="150" ht="21" customHeight="1" x14ac:dyDescent="0.25"/>
    <row r="151" ht="21" customHeight="1" x14ac:dyDescent="0.25"/>
    <row r="152" ht="21" customHeight="1" x14ac:dyDescent="0.25"/>
    <row r="153" ht="21" customHeight="1" x14ac:dyDescent="0.25"/>
    <row r="154" ht="21" customHeight="1" x14ac:dyDescent="0.25"/>
    <row r="155" ht="21" customHeight="1" x14ac:dyDescent="0.25"/>
    <row r="156" ht="21" customHeight="1" x14ac:dyDescent="0.25"/>
    <row r="157" ht="21" customHeight="1" x14ac:dyDescent="0.25"/>
    <row r="158" ht="21" customHeight="1" x14ac:dyDescent="0.25"/>
    <row r="159" ht="21" customHeight="1" x14ac:dyDescent="0.25"/>
    <row r="160" ht="21" customHeight="1" x14ac:dyDescent="0.25"/>
    <row r="161" ht="21" customHeight="1" x14ac:dyDescent="0.25"/>
    <row r="162" ht="21" customHeight="1" x14ac:dyDescent="0.25"/>
    <row r="163" ht="21" customHeight="1" x14ac:dyDescent="0.25"/>
    <row r="164" ht="21" customHeight="1" x14ac:dyDescent="0.25"/>
    <row r="165" ht="21" customHeight="1" x14ac:dyDescent="0.25"/>
    <row r="166" ht="21" customHeight="1" x14ac:dyDescent="0.25"/>
    <row r="167" ht="21" customHeight="1" x14ac:dyDescent="0.25"/>
    <row r="168" ht="21" customHeight="1" x14ac:dyDescent="0.25"/>
    <row r="169" ht="21" customHeight="1" x14ac:dyDescent="0.25"/>
    <row r="170" ht="21" customHeight="1" x14ac:dyDescent="0.25"/>
    <row r="171" ht="21" customHeight="1" x14ac:dyDescent="0.25"/>
    <row r="172" ht="21" customHeight="1" x14ac:dyDescent="0.25"/>
    <row r="173" ht="21" customHeight="1" x14ac:dyDescent="0.25"/>
    <row r="174" ht="21" customHeight="1" x14ac:dyDescent="0.25"/>
    <row r="175" ht="21" customHeight="1" x14ac:dyDescent="0.25"/>
    <row r="176" ht="21" customHeight="1" x14ac:dyDescent="0.25"/>
    <row r="177" ht="21" customHeight="1" x14ac:dyDescent="0.25"/>
    <row r="178" ht="21" customHeight="1" x14ac:dyDescent="0.25"/>
    <row r="179" ht="21" customHeight="1" x14ac:dyDescent="0.25"/>
    <row r="180" ht="21" customHeight="1" x14ac:dyDescent="0.25"/>
    <row r="181" ht="21" customHeight="1" x14ac:dyDescent="0.25"/>
    <row r="182" ht="21" customHeight="1" x14ac:dyDescent="0.25"/>
    <row r="183" ht="21" customHeight="1" x14ac:dyDescent="0.25"/>
    <row r="184" ht="21" customHeight="1" x14ac:dyDescent="0.25"/>
    <row r="185" ht="21" customHeight="1" x14ac:dyDescent="0.25"/>
    <row r="186" ht="21" customHeight="1" x14ac:dyDescent="0.25"/>
    <row r="187" ht="21" customHeight="1" x14ac:dyDescent="0.25"/>
    <row r="188" ht="21" customHeight="1" x14ac:dyDescent="0.25"/>
    <row r="189" ht="21" customHeight="1" x14ac:dyDescent="0.25"/>
    <row r="190" ht="21" customHeight="1" x14ac:dyDescent="0.25"/>
    <row r="191" ht="21" customHeight="1" x14ac:dyDescent="0.25"/>
    <row r="192" ht="21" customHeight="1" x14ac:dyDescent="0.25"/>
    <row r="193" ht="21" customHeight="1" x14ac:dyDescent="0.25"/>
    <row r="194" ht="21" customHeight="1" x14ac:dyDescent="0.25"/>
    <row r="195" ht="21" customHeight="1" x14ac:dyDescent="0.25"/>
    <row r="196" ht="21" customHeight="1" x14ac:dyDescent="0.25"/>
    <row r="197" ht="21" customHeight="1" x14ac:dyDescent="0.25"/>
    <row r="198" ht="21" customHeight="1" x14ac:dyDescent="0.25"/>
    <row r="199" ht="21" customHeight="1" x14ac:dyDescent="0.25"/>
    <row r="200" ht="21" customHeight="1" x14ac:dyDescent="0.25"/>
    <row r="201" ht="21" customHeight="1" x14ac:dyDescent="0.25"/>
    <row r="202" ht="21" customHeight="1" x14ac:dyDescent="0.25"/>
    <row r="203" ht="21" customHeight="1" x14ac:dyDescent="0.25"/>
    <row r="204" ht="21" customHeight="1" x14ac:dyDescent="0.25"/>
    <row r="205" ht="21" customHeight="1" x14ac:dyDescent="0.25"/>
    <row r="206" ht="21" customHeight="1" x14ac:dyDescent="0.25"/>
    <row r="207" ht="21" customHeight="1" x14ac:dyDescent="0.25"/>
    <row r="208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</sheetData>
  <mergeCells count="34">
    <mergeCell ref="B114:E114"/>
    <mergeCell ref="F114:H114"/>
    <mergeCell ref="I114:K114"/>
    <mergeCell ref="L114:N114"/>
    <mergeCell ref="O114:Q114"/>
    <mergeCell ref="O112:Q112"/>
    <mergeCell ref="B113:E113"/>
    <mergeCell ref="F113:H113"/>
    <mergeCell ref="I113:K113"/>
    <mergeCell ref="L113:N113"/>
    <mergeCell ref="O113:Q113"/>
    <mergeCell ref="A111:A114"/>
    <mergeCell ref="B111:E111"/>
    <mergeCell ref="F111:H111"/>
    <mergeCell ref="I111:K111"/>
    <mergeCell ref="L111:N111"/>
    <mergeCell ref="O111:Q111"/>
    <mergeCell ref="B112:E112"/>
    <mergeCell ref="F112:H112"/>
    <mergeCell ref="I112:K112"/>
    <mergeCell ref="L112:N112"/>
    <mergeCell ref="R2:R4"/>
    <mergeCell ref="F3:F4"/>
    <mergeCell ref="G3:G4"/>
    <mergeCell ref="H3:H4"/>
    <mergeCell ref="I3:K3"/>
    <mergeCell ref="L3:N3"/>
    <mergeCell ref="O3:Q3"/>
    <mergeCell ref="A2:A4"/>
    <mergeCell ref="B2:C4"/>
    <mergeCell ref="D2:D4"/>
    <mergeCell ref="E2:E4"/>
    <mergeCell ref="F2:H2"/>
    <mergeCell ref="I2:Q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맨홀및우수받이RC_PC변경검토</vt:lpstr>
      <vt:lpstr>1차출력</vt:lpstr>
      <vt:lpstr>2차출력_승규받음</vt:lpstr>
      <vt:lpstr>'2차출력_승규받음'!Print_Area</vt:lpstr>
      <vt:lpstr>'2차출력_승규받음'!Print_Titles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형진 최</dc:creator>
  <cp:lastModifiedBy>형진 최</cp:lastModifiedBy>
  <dcterms:created xsi:type="dcterms:W3CDTF">2026-06-10T01:40:47Z</dcterms:created>
  <dcterms:modified xsi:type="dcterms:W3CDTF">2026-06-10T04:06:09Z</dcterms:modified>
</cp:coreProperties>
</file>