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더미\기타\오빠두엑셀\기초엑셀_2차\2025-05-31\"/>
    </mc:Choice>
  </mc:AlternateContent>
  <xr:revisionPtr revIDLastSave="0" documentId="13_ncr:1_{B4925D6C-80EC-432C-873D-2596F841B3B4}" xr6:coauthVersionLast="47" xr6:coauthVersionMax="47" xr10:uidLastSave="{00000000-0000-0000-0000-000000000000}"/>
  <bookViews>
    <workbookView xWindow="28680" yWindow="2205" windowWidth="29040" windowHeight="15720" activeTab="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 데이터를 양식에 맞게 텍스트를 나누어 입력합니다.">_xlfn.LAMBDA(_xlpm.회원정보,_xlfn.TEXTSPLIT(_xlfn.TEXTJOIN(",",,_xlpm.회원정보),"/",","))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입력된 주민번호의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합니다.">_xlfn.LAMBDA(_xlpm.값1,_xlpm.값1*_xlpm.값1)</definedName>
    <definedName name="STOCKCHART" comment="종목 코드의 주식 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9" l="1" a="1"/>
  <c r="H11" i="9" s="1"/>
  <c r="J10" i="5" a="1"/>
  <c r="J10" i="5" s="1"/>
  <c r="B9" i="9" a="1"/>
  <c r="B9" i="9" s="1"/>
  <c r="C10" i="5" a="1"/>
  <c r="G10" i="4" a="1"/>
  <c r="G10" i="4" s="1"/>
  <c r="D15" i="4"/>
  <c r="D14" i="4"/>
  <c r="D11" i="4"/>
  <c r="D10" i="4"/>
  <c r="H11" i="3" a="1"/>
  <c r="H11" i="3" s="1"/>
  <c r="H12" i="3" a="1"/>
  <c r="H12" i="3" s="1"/>
  <c r="H13" i="3" a="1"/>
  <c r="H13" i="3"/>
  <c r="H14" i="3" a="1"/>
  <c r="H14" i="3" s="1"/>
  <c r="H15" i="3" a="1"/>
  <c r="H15" i="3"/>
  <c r="H16" i="3" a="1"/>
  <c r="H16" i="3" s="1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/>
  <c r="D10" i="3" a="1"/>
  <c r="D10" i="3" s="1"/>
  <c r="T12" i="2"/>
  <c r="T13" i="2"/>
  <c r="T14" i="2"/>
  <c r="T15" i="2"/>
  <c r="T16" i="2"/>
  <c r="T17" i="2"/>
  <c r="T11" i="2"/>
  <c r="T10" i="2"/>
  <c r="K10" i="2" a="1"/>
  <c r="K10" i="2" s="1"/>
  <c r="J10" i="2" a="1"/>
  <c r="E14" i="2"/>
  <c r="B20" i="2"/>
  <c r="B13" i="2"/>
  <c r="D5" i="7"/>
  <c r="G5" i="7"/>
  <c r="D6" i="7"/>
  <c r="G6" i="7"/>
  <c r="D7" i="7"/>
  <c r="G7" i="7"/>
  <c r="D8" i="7"/>
  <c r="G8" i="7"/>
  <c r="D9" i="7"/>
  <c r="G9" i="7"/>
  <c r="D10" i="7"/>
  <c r="G10" i="7"/>
  <c r="C10" i="5" l="1"/>
  <c r="J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<sst xmlns="http://schemas.openxmlformats.org/spreadsheetml/2006/main" count="193" uniqueCount="176">
  <si>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</si>
  <si>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</si>
  <si>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</si>
  <si>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</si>
  <si>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</si>
  <si>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</si>
  <si>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</si>
  <si>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</si>
  <si>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</si>
  <si>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</si>
  <si>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</si>
  <si>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</si>
  <si>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</si>
  <si>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</si>
  <si>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</si>
  <si>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</si>
  <si>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</si>
  <si>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</si>
  <si>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</si>
  <si>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</si>
  <si>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</si>
  <si>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</si>
  <si>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</si>
  <si>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</si>
  <si>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</si>
  <si>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</si>
  <si>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</si>
  <si>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</si>
  <si>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</si>
  <si>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</si>
  <si>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</si>
  <si>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</si>
  <si>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</si>
  <si>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</si>
  <si>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</si>
  <si>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</si>
  <si>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</si>
  <si>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</si>
  <si>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</si>
  <si>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</si>
  <si>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</si>
  <si>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</si>
  <si>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</si>
  <si>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</si>
  <si>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</si>
  <si>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</si>
  <si>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</si>
  <si>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</si>
  <si>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</si>
  <si>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</si>
  <si>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</si>
  <si>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</si>
  <si>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</si>
  <si>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</si>
  <si>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</si>
  <si>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</si>
  <si>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</si>
  <si>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</si>
  <si>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</si>
  <si>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</si>
  <si>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</si>
  <si>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</si>
  <si>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</si>
  <si>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</si>
  <si>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</si>
  <si>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</si>
  <si>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</si>
  <si>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</si>
  <si>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</si>
  <si>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</si>
  <si>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</si>
  <si>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</si>
  <si>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</si>
  <si>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</si>
  <si>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</si>
  <si>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</si>
  <si>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</si>
  <si>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</si>
  <si>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</si>
  <si>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</si>
  <si>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</si>
  <si>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</si>
  <si>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</si>
  <si>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</si>
  <si>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</si>
  <si>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</si>
  <si>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</si>
  <si>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</si>
  <si>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</si>
  <si>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</si>
  <si>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</si>
  <si>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</si>
  <si>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</si>
  <si>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</si>
  <si>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</si>
  <si>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</si>
  <si>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</si>
  <si>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</si>
  <si>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</si>
  <si>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</si>
  <si>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</si>
  <si>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</si>
  <si>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</si>
  <si>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</si>
  <si>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</si>
  <si>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</si>
  <si>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</si>
  <si>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</si>
  <si>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</si>
  <si>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</si>
  <si>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</si>
  <si>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</si>
  <si>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</si>
  <si>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</si>
  <si>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</si>
  <si>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</si>
  <si>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</si>
  <si>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</si>
  <si>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</si>
  <si>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</si>
  <si>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</si>
  <si>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</si>
  <si>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</si>
  <si>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</si>
  <si>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</si>
  <si>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</si>
  <si>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</si>
  <si>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</si>
  <si>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</si>
  <si>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</si>
  <si>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</si>
  <si>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</si>
  <si>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</si>
  <si>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</si>
  <si>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</si>
  <si>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</si>
  <si>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</si>
  <si>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</si>
  <si>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</si>
  <si>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</si>
  <si>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</si>
  <si>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</si>
  <si>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</si>
  <si>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</si>
  <si>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</si>
  <si>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</si>
  <si>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</si>
  <si>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</si>
  <si>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</si>
  <si>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</si>
  <si>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</si>
  <si>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</si>
  <si>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</si>
  <si>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</si>
  <si>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</si>
  <si>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</si>
  <si>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</si>
  <si>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</si>
  <si>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</si>
  <si>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</si>
  <si>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</si>
  <si>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</si>
  <si>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c = 3</t>
    <phoneticPr fontId="2" type="noConversion"/>
  </si>
  <si>
    <t>a +  b + c = ?</t>
    <phoneticPr fontId="2" type="noConversion"/>
  </si>
  <si>
    <t>View1</t>
    <phoneticPr fontId="2" type="noConversion"/>
  </si>
  <si>
    <t>View3</t>
    <phoneticPr fontId="2" type="noConversion"/>
  </si>
  <si>
    <t>(+82) 10-3847-9263</t>
    <phoneticPr fontId="2" type="noConversion"/>
  </si>
  <si>
    <t>빠른채우기 Ctrl+E</t>
    <phoneticPr fontId="2" type="noConversion"/>
  </si>
  <si>
    <t>TEXTBEFORE : 특정 텍스트 기준으로 앞의 값을 가져오는 함수</t>
    <phoneticPr fontId="2" type="noConversion"/>
  </si>
  <si>
    <t>SQ함수</t>
    <phoneticPr fontId="2" type="noConversion"/>
  </si>
  <si>
    <t>지정한 값의 제곱값을 계산합니다.</t>
    <phoneticPr fontId="2" type="noConversion"/>
  </si>
  <si>
    <t>DBNUM4 : 셀서식에서 금액을 한글로 나타내도록 할 때 쓰는 코드</t>
    <phoneticPr fontId="2" type="noConversion"/>
  </si>
  <si>
    <t>의류&gt;여성의류&gt;하의&gt;드레스</t>
    <phoneticPr fontId="2" type="noConversion"/>
  </si>
  <si>
    <t>CLEANDATA</t>
    <phoneticPr fontId="2" type="noConversion"/>
  </si>
  <si>
    <t>=LAMBDA(회원정보,TEXTSPLIT(TEXTJOIN(",",,회원정보),"/",","))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</si>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</sst>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1" fontId="3" fillId="0" borderId="24" xfId="2" applyFont="1" applyBorder="1">
      <alignment vertical="center"/>
    </xf>
    <xf numFmtId="0" fontId="3" fillId="9" borderId="1" xfId="0" applyFont="1" applyFill="1" applyBorder="1" applyAlignment="1">
      <alignment horizontal="center" vertical="center"/>
    </xf>
    <xf numFmtId="3" fontId="1" fillId="0" borderId="1" xfId="0" applyNumberFormat="1" applyFont="1" applyBorder="1">
      <alignment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indent="1"/>
    </xf>
    <xf numFmtId="0" fontId="3" fillId="0" borderId="5" xfId="0" quotePrefix="1" applyFont="1" applyBorder="1" applyAlignment="1">
      <alignment horizontal="left" vertical="center" indent="1" shrinkToFit="1"/>
    </xf>
    <xf numFmtId="0" fontId="3" fillId="0" borderId="7" xfId="0" quotePrefix="1" applyFont="1" applyBorder="1" applyAlignment="1">
      <alignment horizontal="left" vertical="center" indent="1" shrinkToFit="1"/>
    </xf>
  </cellXfs>
  <cellStyles count="3">
    <cellStyle name="쉼표 [0]" xfId="2" builtinId="6"/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80"/>
      <c r="E2" s="81"/>
      <c r="F2" s="81"/>
      <c r="G2" s="82"/>
    </row>
    <row r="3" spans="4:8" ht="10.15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4" t="s">
        <v>49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6" spans="1:14" ht="47.45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85" t="s">
        <v>41</v>
      </c>
      <c r="D28" s="85"/>
      <c r="E28" s="85"/>
      <c r="F28" s="85"/>
      <c r="G28" s="85"/>
      <c r="H28" s="85"/>
      <c r="I28" s="85"/>
      <c r="J28" s="85"/>
      <c r="K28" s="85"/>
      <c r="L28" s="85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0"/>
  <sheetViews>
    <sheetView showGridLines="0" tabSelected="1" zoomScale="130" zoomScaleNormal="130" workbookViewId="0">
      <selection activeCell="F22" sqref="F22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3" t="s">
        <v>153</v>
      </c>
      <c r="K7" s="73"/>
      <c r="P7" s="73" t="s">
        <v>154</v>
      </c>
    </row>
    <row r="8" spans="1:21" ht="8.4499999999999993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137</v>
      </c>
      <c r="J9" s="45" t="s">
        <v>138</v>
      </c>
      <c r="K9" s="45" t="s">
        <v>139</v>
      </c>
      <c r="M9" s="45" t="s">
        <v>139</v>
      </c>
      <c r="N9" s="45" t="s">
        <v>152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166</v>
      </c>
      <c r="J10" s="30" t="str" cm="1">
        <f t="array" ref="J10:J17">_xlfn.TEXTBEFORE(I10:I17," ")</f>
        <v>(+82)</v>
      </c>
      <c r="K10" s="30" t="str" cm="1">
        <f t="array" ref="K10:K17">_xlfn.LET(_xlpm.국가번호,_xlfn.TEXTBEFORE(I10:I17," "),_xlpm.국가,_xlfn.XLOOKUP(_xlpm.국가번호,M10:M15,N10:N15),_xlpm.국가번호 &amp; _xlpm.국가)</f>
        <v>(+82)한국</v>
      </c>
      <c r="M10" s="30" t="s">
        <v>140</v>
      </c>
      <c r="N10" s="30" t="s">
        <v>141</v>
      </c>
      <c r="P10" s="30" t="s">
        <v>80</v>
      </c>
      <c r="Q10" s="46">
        <v>27</v>
      </c>
      <c r="R10" s="46">
        <v>32</v>
      </c>
      <c r="S10" s="46">
        <v>45</v>
      </c>
      <c r="T10" s="30">
        <f>IF(SUM(Q10:S10)&gt;=100,SUM(Q10:S10)*1.1,SUM(Q10:S10))</f>
        <v>114.4</v>
      </c>
    </row>
    <row r="11" spans="1:21" s="2" customFormat="1" ht="18.75" customHeight="1">
      <c r="B11" s="35" t="s">
        <v>72</v>
      </c>
      <c r="C11" s="36"/>
      <c r="E11" s="91" t="s">
        <v>75</v>
      </c>
      <c r="F11" s="92"/>
      <c r="G11" s="93"/>
      <c r="I11" s="30" t="s">
        <v>130</v>
      </c>
      <c r="J11" s="30" t="str">
        <v>(+1)</v>
      </c>
      <c r="K11" s="30" t="str">
        <v>(+1)미국</v>
      </c>
      <c r="M11" s="30" t="s">
        <v>142</v>
      </c>
      <c r="N11" s="30" t="s">
        <v>143</v>
      </c>
      <c r="P11" s="30" t="s">
        <v>82</v>
      </c>
      <c r="Q11" s="46">
        <v>20</v>
      </c>
      <c r="R11" s="46">
        <v>30</v>
      </c>
      <c r="S11" s="46">
        <v>44</v>
      </c>
      <c r="T11" s="77">
        <f>_xlfn.LET(_xlpm.합계,SUM(Q11:S11),IF(_xlpm.합계&gt;=100,_xlpm.합계*1.1,_xlpm.합계))</f>
        <v>94</v>
      </c>
    </row>
    <row r="12" spans="1:21" s="2" customFormat="1" ht="18.600000000000001" customHeight="1">
      <c r="E12" s="94"/>
      <c r="F12" s="95"/>
      <c r="G12" s="96"/>
      <c r="I12" s="30" t="s">
        <v>131</v>
      </c>
      <c r="J12" s="30" t="str">
        <v>(+81)</v>
      </c>
      <c r="K12" s="30" t="str">
        <v>(+81)일본</v>
      </c>
      <c r="M12" s="30" t="s">
        <v>144</v>
      </c>
      <c r="N12" s="30" t="s">
        <v>145</v>
      </c>
      <c r="P12" s="30" t="s">
        <v>87</v>
      </c>
      <c r="Q12" s="46">
        <v>37</v>
      </c>
      <c r="R12" s="46">
        <v>39</v>
      </c>
      <c r="S12" s="46">
        <v>23</v>
      </c>
      <c r="T12" s="77">
        <f t="shared" ref="T12:T17" si="0">_xlfn.LET(_xlpm.합계,SUM(Q12:S12),IF(_xlpm.합계&gt;=100,_xlpm.합계*1.1,_xlpm.합계))</f>
        <v>99</v>
      </c>
    </row>
    <row r="13" spans="1:21" s="2" customFormat="1" ht="18.75" customHeight="1">
      <c r="B13" s="86">
        <f>_xlfn.LET(_xlpm.a,1,_xlpm.b,2,_xlpm.a+_xlpm.b)</f>
        <v>3</v>
      </c>
      <c r="C13" s="87"/>
      <c r="I13" s="30" t="s">
        <v>132</v>
      </c>
      <c r="J13" s="30" t="str">
        <v>(+86)</v>
      </c>
      <c r="K13" s="30" t="str">
        <v>(+86)중국</v>
      </c>
      <c r="M13" s="30" t="s">
        <v>146</v>
      </c>
      <c r="N13" s="30" t="s">
        <v>147</v>
      </c>
      <c r="P13" s="30" t="s">
        <v>83</v>
      </c>
      <c r="Q13" s="46">
        <v>22</v>
      </c>
      <c r="R13" s="46">
        <v>45</v>
      </c>
      <c r="S13" s="46">
        <v>33</v>
      </c>
      <c r="T13" s="77">
        <f t="shared" si="0"/>
        <v>110.00000000000001</v>
      </c>
    </row>
    <row r="14" spans="1:21" s="2" customFormat="1" ht="18.75" customHeight="1">
      <c r="E14" s="88">
        <f>_xlfn.LET(_xlpm.View1,F16,_xlpm.View3,F17,_xlpm.View3*(2+0.2*(_xlpm.View3/_xlpm.View1)+1.8*(_xlpm.View1/_xlpm.View3)+3*(_xlpm.View3/_xlpm.View1)))</f>
        <v>465000.00000000006</v>
      </c>
      <c r="F14" s="89"/>
      <c r="G14" s="90"/>
      <c r="I14" s="30" t="s">
        <v>133</v>
      </c>
      <c r="J14" s="30" t="str">
        <v>(+49)</v>
      </c>
      <c r="K14" s="30" t="str">
        <v>(+49)독일</v>
      </c>
      <c r="M14" s="30" t="s">
        <v>148</v>
      </c>
      <c r="N14" s="30" t="s">
        <v>149</v>
      </c>
      <c r="P14" s="30" t="s">
        <v>88</v>
      </c>
      <c r="Q14" s="46">
        <v>39</v>
      </c>
      <c r="R14" s="46">
        <v>43</v>
      </c>
      <c r="S14" s="46">
        <v>35</v>
      </c>
      <c r="T14" s="77">
        <f t="shared" si="0"/>
        <v>128.70000000000002</v>
      </c>
    </row>
    <row r="15" spans="1:21" s="2" customFormat="1" ht="18.75" customHeight="1">
      <c r="B15" s="31" t="s">
        <v>70</v>
      </c>
      <c r="C15" s="32"/>
      <c r="I15" s="30" t="s">
        <v>134</v>
      </c>
      <c r="J15" s="30" t="str">
        <v>(+65)</v>
      </c>
      <c r="K15" s="30" t="str">
        <v>(+65)싱가포르</v>
      </c>
      <c r="M15" s="30" t="s">
        <v>150</v>
      </c>
      <c r="N15" s="30" t="s">
        <v>151</v>
      </c>
      <c r="P15" s="30" t="s">
        <v>84</v>
      </c>
      <c r="Q15" s="46">
        <v>43</v>
      </c>
      <c r="R15" s="46">
        <v>40</v>
      </c>
      <c r="S15" s="46">
        <v>31</v>
      </c>
      <c r="T15" s="77">
        <f t="shared" si="0"/>
        <v>125.4</v>
      </c>
    </row>
    <row r="16" spans="1:21" s="2" customFormat="1" ht="18.75" customHeight="1">
      <c r="B16" s="33" t="s">
        <v>71</v>
      </c>
      <c r="C16" s="34"/>
      <c r="E16" s="75" t="s">
        <v>164</v>
      </c>
      <c r="F16" s="76">
        <v>25000</v>
      </c>
      <c r="I16" s="30" t="s">
        <v>135</v>
      </c>
      <c r="J16" s="30" t="str">
        <v>(+82)</v>
      </c>
      <c r="K16" s="30" t="str">
        <v>(+82)한국</v>
      </c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77">
        <f t="shared" si="0"/>
        <v>91</v>
      </c>
    </row>
    <row r="17" spans="2:20" s="2" customFormat="1" ht="18.75" customHeight="1">
      <c r="B17" s="33" t="s">
        <v>162</v>
      </c>
      <c r="C17" s="34"/>
      <c r="E17" s="75" t="s">
        <v>165</v>
      </c>
      <c r="F17" s="76">
        <v>50000</v>
      </c>
      <c r="I17" s="30" t="s">
        <v>136</v>
      </c>
      <c r="J17" s="30" t="str">
        <v>(+1)</v>
      </c>
      <c r="K17" s="30" t="str">
        <v>(+1)미국</v>
      </c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77">
        <f t="shared" si="0"/>
        <v>98</v>
      </c>
    </row>
    <row r="18" spans="2:20" s="2" customFormat="1" ht="18.75" customHeight="1">
      <c r="B18" s="35" t="s">
        <v>163</v>
      </c>
      <c r="C18" s="36"/>
      <c r="I18" s="3"/>
      <c r="J18" s="3"/>
      <c r="K18" s="3"/>
      <c r="L18" s="3"/>
      <c r="M18" s="10"/>
      <c r="N18" s="10"/>
    </row>
    <row r="19" spans="2:20" ht="18.75" customHeight="1">
      <c r="B19" s="2"/>
      <c r="C19" s="2"/>
      <c r="I19" s="65" t="s">
        <v>167</v>
      </c>
      <c r="K19" s="3"/>
    </row>
    <row r="20" spans="2:20" ht="18.75" customHeight="1">
      <c r="B20" s="86">
        <f>_xlfn.LET(_xlpm.a,1,_xlpm.b,2,_xlpm.c,3,_xlpm.a+_xlpm.b+_xlpm.c)</f>
        <v>6</v>
      </c>
      <c r="C20" s="87"/>
      <c r="I20" s="65" t="s">
        <v>168</v>
      </c>
    </row>
  </sheetData>
  <mergeCells count="4">
    <mergeCell ref="B13:C13"/>
    <mergeCell ref="E14:G14"/>
    <mergeCell ref="E11:G12"/>
    <mergeCell ref="B20:C20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899999999999999" customHeight="1">
      <c r="G7" s="50" t="s">
        <v>160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80</v>
      </c>
      <c r="G10" s="30" t="s">
        <v>76</v>
      </c>
      <c r="H10" s="30" t="str" cm="1">
        <f t="array" ref="H10">FINDGENDER(G10)</f>
        <v>남성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82</v>
      </c>
      <c r="G11" s="30" t="s">
        <v>159</v>
      </c>
      <c r="H11" s="30" t="str" cm="1">
        <f t="array" ref="H11">FINDGENDER(G11)</f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81</v>
      </c>
      <c r="G12" s="30" t="s">
        <v>77</v>
      </c>
      <c r="H12" s="30" t="str" cm="1">
        <f t="array" ref="H12">FINDGENDER(G12)</f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83</v>
      </c>
      <c r="G13" s="30" t="s">
        <v>157</v>
      </c>
      <c r="H13" s="30" t="str" cm="1">
        <f t="array" ref="H13">FINDGENDER(G13)</f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85</v>
      </c>
      <c r="G14" s="30" t="s">
        <v>78</v>
      </c>
      <c r="H14" s="30" t="str" cm="1">
        <f t="array" ref="H14">FINDGENDER(G14)</f>
        <v>여성</v>
      </c>
    </row>
    <row r="15" spans="1:9" ht="18.75" customHeight="1">
      <c r="F15" s="30" t="s">
        <v>84</v>
      </c>
      <c r="G15" s="30" t="s">
        <v>158</v>
      </c>
      <c r="H15" s="30" t="str" cm="1">
        <f t="array" ref="H15">FINDGENDER(G15)</f>
        <v>남성</v>
      </c>
    </row>
    <row r="16" spans="1:9" ht="18.75" customHeight="1">
      <c r="F16" s="30" t="s">
        <v>86</v>
      </c>
      <c r="G16" s="30" t="s">
        <v>79</v>
      </c>
      <c r="H16" s="30" t="str" cm="1">
        <f t="array" ref="H16">FINDGENDER(G16)</f>
        <v>남성</v>
      </c>
    </row>
    <row r="17" spans="2:8" ht="18.75" customHeight="1">
      <c r="B17" s="45" t="s">
        <v>155</v>
      </c>
      <c r="C17" s="45" t="s">
        <v>156</v>
      </c>
    </row>
    <row r="18" spans="2:8" ht="18.75" customHeight="1">
      <c r="B18" s="74">
        <v>2</v>
      </c>
      <c r="C18" s="74" cm="1">
        <f t="array" ref="C18">SQ(B18)</f>
        <v>4</v>
      </c>
    </row>
    <row r="19" spans="2:8" ht="18.75" customHeight="1">
      <c r="B19" s="74">
        <v>7</v>
      </c>
      <c r="C19" s="74" cm="1">
        <f t="array" ref="C19">SQ(B19)</f>
        <v>49</v>
      </c>
    </row>
    <row r="20" spans="2:8" ht="18.75" customHeight="1">
      <c r="B20" s="74">
        <v>9</v>
      </c>
      <c r="C20" s="74" cm="1">
        <f t="array" ref="C20">SQ(B20)</f>
        <v>81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B22" s="1" t="s">
        <v>169</v>
      </c>
      <c r="F22" s="72"/>
      <c r="G22" s="72"/>
      <c r="H22" s="72"/>
    </row>
    <row r="23" spans="2:8" ht="18.75" customHeight="1">
      <c r="B23" s="1" t="s">
        <v>170</v>
      </c>
      <c r="F23" s="72"/>
      <c r="G23" s="72"/>
      <c r="H23" s="72"/>
    </row>
    <row r="24" spans="2:8" ht="18.75" customHeight="1"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7"/>
  <sheetViews>
    <sheetView showGridLines="0" zoomScale="130" zoomScaleNormal="130" workbookViewId="0">
      <selection activeCell="C17" sqref="C17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" customHeight="1"/>
    <row r="7" spans="1:7" ht="19.899999999999999" customHeight="1">
      <c r="G7" s="62" t="s">
        <v>111</v>
      </c>
    </row>
    <row r="8" spans="1:7" ht="10.9" customHeight="1"/>
    <row r="9" spans="1:7" s="10" customFormat="1" ht="18.600000000000001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7" ht="18.600000000000001" customHeight="1">
      <c r="B10" s="12" t="s">
        <v>98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 t="str" cm="1">
        <f t="array" ref="G10:G15">PHONENO(F10:F15)</f>
        <v>010-6934-9805</v>
      </c>
    </row>
    <row r="11" spans="1:7" ht="18.600000000000001" customHeight="1">
      <c r="B11" s="12" t="s">
        <v>99</v>
      </c>
      <c r="C11" s="12">
        <v>45839</v>
      </c>
      <c r="D11" s="12" t="str">
        <f>B11&amp;"("&amp;TEXT(C11,"yyyy-mm-dd")&amp;")"</f>
        <v>남산 한옥마을 축제(2025-07-01)</v>
      </c>
      <c r="F11" s="58" t="s">
        <v>108</v>
      </c>
      <c r="G11" s="12" t="str">
        <v>010-1640-8090</v>
      </c>
    </row>
    <row r="12" spans="1:7" ht="18.600000000000001" customHeight="1">
      <c r="F12" s="42">
        <v>1088824767</v>
      </c>
      <c r="G12" s="12" t="str">
        <v>010-8882-4767</v>
      </c>
    </row>
    <row r="13" spans="1:7" ht="18.600000000000001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 t="str">
        <v>010-1525-9752</v>
      </c>
    </row>
    <row r="14" spans="1:7" ht="18.75" customHeight="1">
      <c r="B14" s="12" t="s">
        <v>104</v>
      </c>
      <c r="C14" s="11">
        <v>374000</v>
      </c>
      <c r="D14" s="12" t="str">
        <f>B14&amp;"("&amp;TEXT(C14," #,##0원 ")&amp;")"</f>
        <v>에어팟 프로 2( 374,000원 )</v>
      </c>
      <c r="F14" s="61">
        <v>1034277676</v>
      </c>
      <c r="G14" s="12" t="str">
        <v>010-3427-7676</v>
      </c>
    </row>
    <row r="15" spans="1:7" ht="18.75" customHeight="1">
      <c r="B15" s="12" t="s">
        <v>103</v>
      </c>
      <c r="C15" s="11">
        <v>32000</v>
      </c>
      <c r="D15" s="12" t="str">
        <f>B15&amp;"("&amp;TEXT(C15," #,##0원 ")&amp;")"</f>
        <v>아이폰 케이스( 32,000원 )</v>
      </c>
      <c r="F15" s="61" t="s">
        <v>110</v>
      </c>
      <c r="G15" s="12" t="str">
        <v>010-9391-6819</v>
      </c>
    </row>
    <row r="16" spans="1:7" ht="18.75" customHeight="1">
      <c r="C16" s="1"/>
    </row>
    <row r="17" spans="3:3" ht="18.75" customHeight="1">
      <c r="C17" s="55" t="s">
        <v>171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K37"/>
  <sheetViews>
    <sheetView showGridLines="0" zoomScale="115" zoomScaleNormal="115" workbookViewId="0">
      <selection activeCell="J10" sqref="J10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6" width="10.875" style="1" customWidth="1"/>
    <col min="7" max="7" width="8.875" style="1" customWidth="1"/>
    <col min="8" max="8" width="50.25" style="65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1" s="6" customFormat="1" ht="6.75" customHeight="1">
      <c r="A1" s="7"/>
      <c r="B1" s="7"/>
      <c r="C1" s="7"/>
      <c r="D1" s="7"/>
      <c r="E1" s="7"/>
      <c r="F1" s="7"/>
      <c r="G1" s="7"/>
      <c r="H1" s="63"/>
      <c r="I1" s="7"/>
      <c r="J1" s="7"/>
      <c r="K1" s="7"/>
    </row>
    <row r="2" spans="1:11" s="6" customFormat="1" ht="18.75" customHeight="1">
      <c r="A2" s="7"/>
      <c r="B2" s="9" t="s">
        <v>22</v>
      </c>
      <c r="C2" s="7"/>
      <c r="D2" s="7"/>
      <c r="E2" s="7"/>
      <c r="F2" s="7"/>
      <c r="G2" s="7"/>
      <c r="H2" s="63"/>
      <c r="I2" s="7"/>
      <c r="J2" s="7"/>
      <c r="K2" s="7"/>
    </row>
    <row r="3" spans="1:11" s="6" customFormat="1" ht="15" customHeight="1">
      <c r="A3" s="7"/>
      <c r="B3" s="8" t="s">
        <v>21</v>
      </c>
      <c r="C3" s="7"/>
      <c r="D3" s="7"/>
      <c r="E3" s="7"/>
      <c r="F3" s="7"/>
      <c r="G3" s="7"/>
      <c r="H3" s="63"/>
      <c r="I3" s="7"/>
      <c r="J3" s="7"/>
      <c r="K3" s="7"/>
    </row>
    <row r="4" spans="1:11" s="6" customFormat="1" ht="4.5" customHeight="1">
      <c r="A4" s="7"/>
      <c r="B4" s="8"/>
      <c r="C4" s="7"/>
      <c r="D4" s="7"/>
      <c r="E4" s="7"/>
      <c r="F4" s="7"/>
      <c r="G4" s="7"/>
      <c r="H4" s="63"/>
      <c r="I4" s="7"/>
      <c r="J4" s="7"/>
      <c r="K4" s="7"/>
    </row>
    <row r="5" spans="1:11" s="4" customFormat="1" ht="21.75" customHeight="1">
      <c r="B5" s="5" t="s">
        <v>20</v>
      </c>
      <c r="H5" s="64"/>
    </row>
    <row r="6" spans="1:11" ht="12" customHeight="1"/>
    <row r="7" spans="1:11" ht="18.600000000000001" customHeight="1"/>
    <row r="8" spans="1:11" ht="9" customHeight="1"/>
    <row r="9" spans="1:11" ht="23.45" customHeight="1">
      <c r="B9" s="29" t="s">
        <v>19</v>
      </c>
      <c r="C9" s="97" t="s">
        <v>18</v>
      </c>
      <c r="D9" s="98"/>
      <c r="E9" s="98"/>
      <c r="F9" s="98"/>
      <c r="H9" s="29" t="s">
        <v>116</v>
      </c>
      <c r="J9" s="29" t="s">
        <v>117</v>
      </c>
      <c r="K9" s="29" t="s">
        <v>0</v>
      </c>
    </row>
    <row r="10" spans="1:11" ht="23.45" customHeight="1">
      <c r="B10" s="30" t="s">
        <v>172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하의</v>
      </c>
      <c r="F10" s="30" t="str">
        <v>드레스</v>
      </c>
      <c r="H10" s="66" t="s">
        <v>112</v>
      </c>
      <c r="J10" s="74" t="str" cm="1">
        <f t="array" ref="J10:K23">IFERROR(_xlfn.TEXTSPLIT(_xlfn.TEXTJOIN("/",,H10:H13),":","/")*1,_xlfn.TEXTSPLIT(_xlfn.TEXTJOIN("/",,H10:H13),":","/"))</f>
        <v>된장찌개</v>
      </c>
      <c r="K10" s="78">
        <v>165700</v>
      </c>
    </row>
    <row r="11" spans="1:11" ht="23.4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F11" s="30" t="str">
        <v/>
      </c>
      <c r="H11" s="66" t="s">
        <v>113</v>
      </c>
      <c r="J11" s="74" t="str">
        <v>파전</v>
      </c>
      <c r="K11" s="78">
        <v>74000</v>
      </c>
    </row>
    <row r="12" spans="1:11" ht="23.4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30" t="str">
        <v/>
      </c>
      <c r="H12" s="66" t="s">
        <v>114</v>
      </c>
      <c r="J12" s="74" t="str">
        <v>순두부찌개</v>
      </c>
      <c r="K12" s="78">
        <v>39000</v>
      </c>
    </row>
    <row r="13" spans="1:11" ht="23.4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30" t="str">
        <v/>
      </c>
      <c r="H13" s="66" t="s">
        <v>115</v>
      </c>
      <c r="J13" s="74" t="str">
        <v>불고기</v>
      </c>
      <c r="K13" s="78">
        <v>14200</v>
      </c>
    </row>
    <row r="14" spans="1:11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30" t="str">
        <v/>
      </c>
      <c r="H14" s="66"/>
      <c r="J14" s="74" t="str">
        <v>해물파전</v>
      </c>
      <c r="K14" s="78">
        <v>79000</v>
      </c>
    </row>
    <row r="15" spans="1:11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30" t="str">
        <v/>
      </c>
      <c r="H15" s="66"/>
      <c r="J15" s="74" t="str">
        <v>부대찌개</v>
      </c>
      <c r="K15" s="78">
        <v>33000</v>
      </c>
    </row>
    <row r="16" spans="1:11" ht="23.45" customHeight="1">
      <c r="B16" s="2"/>
      <c r="C16" s="2"/>
      <c r="D16" s="2"/>
      <c r="E16" s="2"/>
      <c r="F16" s="2"/>
      <c r="J16" s="74" t="str">
        <v>육회</v>
      </c>
      <c r="K16" s="78">
        <v>144100</v>
      </c>
    </row>
    <row r="17" spans="2:11" ht="23.45" customHeight="1">
      <c r="B17" s="2"/>
      <c r="C17" s="2"/>
      <c r="D17" s="2"/>
      <c r="E17" s="2"/>
      <c r="F17" s="2"/>
      <c r="J17" s="74" t="str">
        <v>육회</v>
      </c>
      <c r="K17" s="78">
        <v>45500</v>
      </c>
    </row>
    <row r="18" spans="2:11" ht="23.45" customHeight="1">
      <c r="J18" s="74" t="str">
        <v>떡볶이</v>
      </c>
      <c r="K18" s="78">
        <v>54000</v>
      </c>
    </row>
    <row r="19" spans="2:11" ht="23.45" customHeight="1">
      <c r="J19" s="74" t="str">
        <v>삼계탕</v>
      </c>
      <c r="K19" s="78">
        <v>37100</v>
      </c>
    </row>
    <row r="20" spans="2:11" ht="23.45" customHeight="1">
      <c r="J20" s="74" t="str">
        <v>찜닭</v>
      </c>
      <c r="K20" s="78">
        <v>17400</v>
      </c>
    </row>
    <row r="21" spans="2:11" ht="23.45" customHeight="1">
      <c r="J21" s="74" t="str">
        <v>된장찌개</v>
      </c>
      <c r="K21" s="78">
        <v>44100</v>
      </c>
    </row>
    <row r="22" spans="2:11" ht="23.45" customHeight="1">
      <c r="J22" s="74" t="str">
        <v>잡채</v>
      </c>
      <c r="K22" s="78">
        <v>49700</v>
      </c>
    </row>
    <row r="23" spans="2:11" ht="23.45" customHeight="1">
      <c r="J23" s="74" t="str">
        <v>양념치킨</v>
      </c>
      <c r="K23" s="78">
        <v>38500</v>
      </c>
    </row>
    <row r="24" spans="2:11" ht="23.45" customHeight="1">
      <c r="J24" s="60"/>
      <c r="K24" s="60"/>
    </row>
    <row r="25" spans="2:11" ht="23.45" customHeight="1">
      <c r="J25" s="60"/>
      <c r="K25" s="60"/>
    </row>
    <row r="26" spans="2:11" ht="23.45" customHeight="1">
      <c r="J26" s="60"/>
      <c r="K26" s="60"/>
    </row>
    <row r="27" spans="2:11" ht="23.45" customHeight="1">
      <c r="J27" s="60"/>
      <c r="K27" s="60"/>
    </row>
    <row r="28" spans="2:11" ht="23.45" customHeight="1">
      <c r="J28" s="60"/>
      <c r="K28" s="60"/>
    </row>
    <row r="29" spans="2:11" ht="23.45" customHeight="1">
      <c r="J29" s="60"/>
      <c r="K29" s="60"/>
    </row>
    <row r="30" spans="2:11" ht="23.45" customHeight="1">
      <c r="J30" s="60"/>
      <c r="K30" s="60"/>
    </row>
    <row r="31" spans="2:11" ht="23.45" customHeight="1">
      <c r="J31" s="60"/>
      <c r="K31" s="60"/>
    </row>
    <row r="32" spans="2:11" ht="23.45" customHeight="1">
      <c r="J32" s="60"/>
      <c r="K32" s="60"/>
    </row>
    <row r="33" spans="10:11" ht="23.45" customHeight="1">
      <c r="J33" s="60"/>
      <c r="K33" s="60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F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sheetPr>
    <tabColor rgb="FFFFC000"/>
  </sheetPr>
  <dimension ref="A1:J25"/>
  <sheetViews>
    <sheetView showGridLines="0" topLeftCell="B1" zoomScale="130" zoomScaleNormal="130" workbookViewId="0">
      <selection activeCell="H11" sqref="H11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46.625" style="2" customWidth="1"/>
    <col min="7" max="7" width="2.625" style="65" customWidth="1"/>
    <col min="8" max="8" width="32.25" style="1" customWidth="1"/>
    <col min="9" max="9" width="20.875" style="1" customWidth="1"/>
    <col min="10" max="10" width="26.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128</v>
      </c>
      <c r="F7" s="70" t="s">
        <v>129</v>
      </c>
    </row>
    <row r="8" spans="1:10" ht="19.149999999999999" customHeight="1">
      <c r="B8" s="100" t="s">
        <v>119</v>
      </c>
      <c r="C8" s="101"/>
      <c r="F8" s="70"/>
      <c r="H8" s="104" t="s">
        <v>173</v>
      </c>
      <c r="I8" s="107" t="s">
        <v>174</v>
      </c>
      <c r="J8" s="108"/>
    </row>
    <row r="9" spans="1:10" ht="19.149999999999999" customHeight="1">
      <c r="B9" s="102" t="e" cm="1" vm="1">
        <f t="array" ref="B9">STOCKCHART(5930)</f>
        <v>#VALUE!</v>
      </c>
      <c r="C9" s="103"/>
      <c r="D9" s="99"/>
      <c r="F9" s="70"/>
    </row>
    <row r="10" spans="1:10" ht="19.149999999999999" customHeight="1">
      <c r="B10" s="102"/>
      <c r="C10" s="103"/>
      <c r="D10" s="99"/>
      <c r="E10" s="1" t="s">
        <v>175</v>
      </c>
      <c r="F10" s="29" t="s">
        <v>123</v>
      </c>
      <c r="G10" s="105"/>
      <c r="H10" s="29" t="s">
        <v>124</v>
      </c>
      <c r="I10" s="29" t="s">
        <v>106</v>
      </c>
      <c r="J10" s="29" t="s">
        <v>125</v>
      </c>
    </row>
    <row r="11" spans="1:10" ht="19.149999999999999" customHeight="1">
      <c r="B11" s="102"/>
      <c r="C11" s="103"/>
      <c r="E11" s="1" t="s">
        <v>175</v>
      </c>
      <c r="F11" s="106" t="s">
        <v>120</v>
      </c>
      <c r="H11" s="74" t="str" cm="1">
        <f t="array" ref="H11:J16">CLEANDATA(F11:F13)</f>
        <v>kim.james@company.co.kr</v>
      </c>
      <c r="I11" s="74" t="str">
        <v>010-1234-5678</v>
      </c>
      <c r="J11" s="74" t="str">
        <v>마케팅팀</v>
      </c>
    </row>
    <row r="12" spans="1:10" ht="18.75" customHeight="1">
      <c r="B12" s="102"/>
      <c r="C12" s="103"/>
      <c r="E12" s="1" t="s">
        <v>175</v>
      </c>
      <c r="F12" s="106" t="s">
        <v>121</v>
      </c>
      <c r="H12" s="74" t="str">
        <v>lee.sarah@business.com</v>
      </c>
      <c r="I12" s="74" t="str">
        <v>010-9876-5432</v>
      </c>
      <c r="J12" s="74" t="str">
        <v>개발팀</v>
      </c>
    </row>
    <row r="13" spans="1:10" ht="18.75" customHeight="1">
      <c r="B13" s="102"/>
      <c r="C13" s="103"/>
      <c r="E13" s="1" t="s">
        <v>175</v>
      </c>
      <c r="F13" s="106" t="s">
        <v>122</v>
      </c>
      <c r="H13" s="74" t="str">
        <v>park.michael@tech.net</v>
      </c>
      <c r="I13" s="74" t="str">
        <v>010-5555-7777</v>
      </c>
      <c r="J13" s="74" t="str">
        <v>디자인팀</v>
      </c>
    </row>
    <row r="14" spans="1:10" ht="18.75" customHeight="1">
      <c r="B14" s="102"/>
      <c r="C14" s="103"/>
      <c r="E14" s="1" t="s">
        <v>175</v>
      </c>
      <c r="F14" s="106"/>
      <c r="H14" s="74" t="str">
        <v>choi.emma@startup.io</v>
      </c>
      <c r="I14" s="74" t="str">
        <v>010-3333-9999</v>
      </c>
      <c r="J14" s="74" t="str">
        <v>기획팀</v>
      </c>
    </row>
    <row r="15" spans="1:10" ht="18.75" customHeight="1">
      <c r="B15" s="2" t="s">
        <v>161</v>
      </c>
      <c r="E15" s="1" t="s">
        <v>175</v>
      </c>
      <c r="F15" s="106"/>
      <c r="H15" s="74" t="str">
        <v>jung.david@corp.org</v>
      </c>
      <c r="I15" s="74" t="str">
        <v>010-7777-1111</v>
      </c>
      <c r="J15" s="74" t="str">
        <v>인사팀</v>
      </c>
    </row>
    <row r="16" spans="1:10" ht="18.75" customHeight="1">
      <c r="B16" s="67" t="s">
        <v>118</v>
      </c>
      <c r="E16" s="1" t="s">
        <v>175</v>
      </c>
      <c r="F16" s="106"/>
      <c r="H16" s="74" t="str">
        <v>shin.lisa@group.biz</v>
      </c>
      <c r="I16" s="74" t="str">
        <v>010-2222-8888</v>
      </c>
      <c r="J16" s="74" t="str">
        <v>재무팀</v>
      </c>
    </row>
    <row r="17" spans="2:10" ht="18.75" customHeight="1">
      <c r="E17" s="1" t="s">
        <v>175</v>
      </c>
      <c r="H17" s="74"/>
      <c r="I17" s="74"/>
      <c r="J17" s="74"/>
    </row>
    <row r="18" spans="2:10" ht="18.75" customHeight="1">
      <c r="B18" s="79"/>
      <c r="H18" s="74"/>
      <c r="I18" s="74"/>
      <c r="J18" s="74"/>
    </row>
    <row r="19" spans="2:10" ht="18.75" customHeight="1">
      <c r="H19" s="74"/>
      <c r="I19" s="74"/>
      <c r="J19" s="74"/>
    </row>
    <row r="20" spans="2:10" ht="18.75" customHeight="1">
      <c r="H20" s="74"/>
      <c r="I20" s="74"/>
      <c r="J20" s="74"/>
    </row>
    <row r="21" spans="2:10" ht="18.75" customHeight="1">
      <c r="H21" s="74"/>
      <c r="I21" s="74"/>
      <c r="J21" s="74"/>
    </row>
    <row r="22" spans="2:10" ht="18.75" customHeight="1">
      <c r="H22" s="74"/>
      <c r="I22" s="74"/>
      <c r="J22" s="74"/>
    </row>
    <row r="23" spans="2:10" ht="18.75" customHeight="1">
      <c r="H23" s="74"/>
      <c r="I23" s="74"/>
      <c r="J23" s="74"/>
    </row>
    <row r="24" spans="2:10" ht="18.75" customHeight="1">
      <c r="H24" s="74"/>
      <c r="I24" s="74"/>
      <c r="J24" s="74"/>
    </row>
    <row r="25" spans="2:10" ht="18.75" customHeight="1">
      <c r="H25" s="74"/>
      <c r="I25" s="74"/>
      <c r="J25" s="74"/>
    </row>
  </sheetData>
  <mergeCells count="4">
    <mergeCell ref="D9:D10"/>
    <mergeCell ref="B8:C8"/>
    <mergeCell ref="B9:C14"/>
    <mergeCell ref="I8:J8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미 더</cp:lastModifiedBy>
  <dcterms:created xsi:type="dcterms:W3CDTF">2025-05-28T19:49:01Z</dcterms:created>
  <dcterms:modified xsi:type="dcterms:W3CDTF">2025-06-02T13:14:30Z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