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xl/webextensions/webextension3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g\Desktop\엑기스 함수 마스터 챌린지 2일차\"/>
    </mc:Choice>
  </mc:AlternateContent>
  <xr:revisionPtr revIDLastSave="0" documentId="13_ncr:1_{28644BAE-A3E6-4393-8944-92F28ADE07BF}" xr6:coauthVersionLast="47" xr6:coauthVersionMax="47" xr10:uidLastSave="{00000000-0000-0000-0000-000000000000}"/>
  <bookViews>
    <workbookView xWindow="-103" yWindow="-103" windowWidth="22149" windowHeight="13200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선택한 데이터를 이메일 연락처 부서로 가공한다.">_xlfn.LAMBDA(_xlpm.데이터,_xlfn.TEXTSPLIT(_xlfn.TEXTJOIN(",",,_xlpm.데이터),"/",","))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번호에서 성별을 추출합니다.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+값2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번호 형식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을 구한다">_xlfn.LAMBDA(_xlpm.값,_xlpm.값^2)</definedName>
    <definedName name="stockchart" comment="입력한 종목코드의 주식 차트를 출력한다.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9" l="1" a="1"/>
  <c r="D19" i="9" s="1"/>
  <c r="H9" i="9" l="1" a="1"/>
  <c r="H9" i="9" s="1"/>
  <c r="B9" i="9" a="1"/>
  <c r="B9" i="9" s="1"/>
  <c r="I10" i="5" a="1"/>
  <c r="I10" i="5" s="1"/>
  <c r="C10" i="5" a="1"/>
  <c r="C10" i="5" s="1"/>
  <c r="G10" i="4" a="1"/>
  <c r="G10" i="4" s="1"/>
  <c r="D15" i="4"/>
  <c r="D14" i="4"/>
  <c r="D11" i="4"/>
  <c r="D10" i="4"/>
  <c r="H10" i="3" a="1"/>
  <c r="H10" i="3" s="1"/>
  <c r="C19" i="3" a="1"/>
  <c r="C19" i="3" s="1"/>
  <c r="C20" i="3" a="1"/>
  <c r="C20" i="3" s="1"/>
  <c r="C18" i="3" a="1"/>
  <c r="C18" i="3" s="1"/>
  <c r="D11" i="3" a="1"/>
  <c r="D11" i="3" s="1"/>
  <c r="D12" i="3" a="1"/>
  <c r="D12" i="3" s="1"/>
  <c r="D13" i="3" a="1"/>
  <c r="D13" i="3"/>
  <c r="D14" i="3" a="1"/>
  <c r="D14" i="3" s="1"/>
  <c r="D10" i="3" a="1"/>
  <c r="D10" i="3" s="1"/>
  <c r="T11" i="2"/>
  <c r="T12" i="2"/>
  <c r="T13" i="2"/>
  <c r="T14" i="2"/>
  <c r="T15" i="2"/>
  <c r="T16" i="2"/>
  <c r="T17" i="2"/>
  <c r="T10" i="2"/>
  <c r="K10" i="2" a="1"/>
  <c r="K10" i="2" s="1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0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</futureMetadata>
  <cellMetadata count="1">
    <bk>
      <rc t="1" v="0"/>
    </bk>
  </cellMetadata>
  <valueMetadata count="10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</valueMetadata>
</metadata>
</file>

<file path=xl/sharedStrings.xml><?xml version="1.0" encoding="utf-8"?>
<sst xmlns="http://schemas.openxmlformats.org/spreadsheetml/2006/main" count="201" uniqueCount="193">
  <si>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</si>
  <si>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</si>
  <si>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</si>
  <si>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</si>
  <si>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</si>
  <si>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</si>
  <si>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</si>
  <si>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</si>
  <si>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</si>
  <si>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</si>
  <si>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</si>
  <si>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</si>
  <si>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</si>
  <si>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</si>
  <si>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</si>
  <si>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</si>
  <si>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</si>
  <si>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</si>
  <si>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</si>
  <si>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</si>
  <si>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</si>
  <si>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</si>
  <si>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</si>
  <si>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</si>
  <si>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</si>
  <si>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</si>
  <si>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</si>
  <si>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</si>
  <si>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</si>
  <si>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</si>
  <si>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</si>
  <si>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</si>
  <si>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</si>
  <si>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</si>
  <si>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</si>
  <si>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</si>
  <si>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</si>
  <si>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</si>
  <si>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</si>
  <si>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</si>
  <si>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</si>
  <si>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</si>
  <si>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</si>
  <si>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</si>
  <si>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</si>
  <si>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</si>
  <si>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</si>
  <si>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</si>
  <si>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</si>
  <si>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</si>
  <si>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</si>
  <si>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</si>
  <si>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</si>
  <si>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</si>
  <si>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</si>
  <si>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</si>
  <si>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</si>
  <si>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</si>
  <si>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</si>
  <si>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</si>
  <si>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</si>
  <si>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</si>
  <si>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</si>
  <si>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</si>
  <si>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</si>
  <si>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</si>
  <si>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</si>
  <si>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</si>
  <si>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</si>
  <si>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</si>
  <si>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</si>
  <si>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</si>
  <si>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</si>
  <si>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</si>
  <si>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</si>
  <si>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</si>
  <si>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</si>
  <si>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</si>
  <si>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</si>
  <si>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</si>
  <si>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</si>
  <si>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</si>
  <si>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</si>
  <si>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</si>
  <si>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</si>
  <si>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</si>
  <si>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</si>
  <si>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</si>
  <si>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</si>
  <si>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</si>
  <si>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</si>
  <si>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</si>
  <si>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</si>
  <si>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</si>
  <si>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</si>
  <si>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</si>
  <si>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</si>
  <si>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</si>
  <si>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</si>
  <si>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</si>
  <si>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</si>
  <si>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</si>
  <si>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</si>
  <si>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</si>
  <si>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</si>
  <si>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</si>
  <si>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</si>
  <si>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</si>
  <si>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</si>
  <si>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</si>
  <si>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</si>
  <si>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</si>
  <si>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</si>
  <si>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</si>
  <si>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</si>
  <si>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</si>
  <si>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</si>
  <si>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</si>
  <si>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</si>
  <si>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</si>
  <si>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</si>
  <si>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</si>
  <si>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</si>
  <si>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</si>
  <si>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</si>
  <si>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</si>
  <si>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</si>
  <si>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</si>
  <si>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</si>
  <si>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</si>
  <si>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</si>
  <si>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</si>
  <si>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</si>
  <si>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</si>
  <si>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</si>
  <si>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</si>
  <si>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</si>
  <si>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</si>
  <si>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</si>
  <si>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</si>
  <si>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</si>
  <si>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</si>
  <si>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</si>
  <si>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</si>
  <si>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</si>
  <si>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</si>
  <si>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</si>
  <si>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</si>
  <si>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</si>
  <si>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</si>
  <si>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</si>
  <si>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</si>
  <si>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</si>
  <si>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</si>
  <si>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</si>
  <si>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</si>
  <si>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</si>
  <si>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</si>
  <si>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</si>
  <si>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</si>
  <si>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</si>
  <si>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ctrl+E 빠른채우기</t>
    <phoneticPr fontId="2" type="noConversion"/>
  </si>
  <si>
    <t>textbefore</t>
    <phoneticPr fontId="2" type="noConversion"/>
  </si>
  <si>
    <t xml:space="preserve"> </t>
    <phoneticPr fontId="2" type="noConversion"/>
  </si>
  <si>
    <t>SQ함수</t>
    <phoneticPr fontId="2" type="noConversion"/>
  </si>
  <si>
    <t>지정한 값의 제곱값을 계산</t>
    <phoneticPr fontId="2" type="noConversion"/>
  </si>
  <si>
    <t>데이터가 수정 삭제되도 업데이트된다.</t>
    <phoneticPr fontId="2" type="noConversion"/>
  </si>
  <si>
    <t>단. 자동채우기 더블클릭은 안되서 드래그해야 함</t>
    <phoneticPr fontId="2" type="noConversion"/>
  </si>
  <si>
    <t>의류&gt;여성의류&gt;드레스&gt;실크</t>
    <phoneticPr fontId="2" type="noConversion"/>
  </si>
  <si>
    <t>의류&gt;남성의류&gt;바지&gt;반바지</t>
    <phoneticPr fontId="2" type="noConversion"/>
  </si>
  <si>
    <t>간장게장:50000/공기밥:1000</t>
    <phoneticPr fontId="2" type="noConversion"/>
  </si>
  <si>
    <t>종목명</t>
    <phoneticPr fontId="2" type="noConversion"/>
  </si>
  <si>
    <t>종목번호</t>
    <phoneticPr fontId="2" type="noConversion"/>
  </si>
  <si>
    <t>삼성전자</t>
  </si>
  <si>
    <t>005930</t>
  </si>
  <si>
    <t>SK하이닉스</t>
  </si>
  <si>
    <t>000660</t>
  </si>
  <si>
    <t>삼성바이오로직스</t>
  </si>
  <si>
    <t>LG에너지솔루션</t>
  </si>
  <si>
    <t>373220</t>
  </si>
  <si>
    <t>한화에어로스페이스</t>
  </si>
  <si>
    <t>012450</t>
  </si>
  <si>
    <t>KB금융</t>
  </si>
  <si>
    <t>105560</t>
  </si>
  <si>
    <t>현대차</t>
  </si>
  <si>
    <t>005380</t>
  </si>
  <si>
    <t>삼성전자우</t>
  </si>
  <si>
    <t>005935</t>
  </si>
  <si>
    <t>기아</t>
  </si>
  <si>
    <t>000270</t>
  </si>
  <si>
    <t>HD현대중공업</t>
  </si>
  <si>
    <t>329180</t>
  </si>
  <si>
    <t>차트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</si>
</sst>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1" fontId="1" fillId="0" borderId="1" xfId="2" applyFont="1" applyBorder="1">
      <alignment vertical="center"/>
    </xf>
    <xf numFmtId="0" fontId="10" fillId="0" borderId="0" xfId="1">
      <alignment vertical="center"/>
    </xf>
    <xf numFmtId="0" fontId="10" fillId="0" borderId="1" xfId="1" applyBorder="1">
      <alignment vertical="center"/>
    </xf>
    <xf numFmtId="0" fontId="1" fillId="9" borderId="0" xfId="0" applyFont="1" applyFill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png"/><Relationship Id="rId3" Type="http://schemas.openxmlformats.org/officeDocument/2006/relationships/image" Target="../media/image19.png"/><Relationship Id="rId7" Type="http://schemas.openxmlformats.org/officeDocument/2006/relationships/image" Target="../media/image23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6" Type="http://schemas.openxmlformats.org/officeDocument/2006/relationships/image" Target="../media/image22.png"/><Relationship Id="rId5" Type="http://schemas.openxmlformats.org/officeDocument/2006/relationships/image" Target="../media/image21.png"/><Relationship Id="rId4" Type="http://schemas.openxmlformats.org/officeDocument/2006/relationships/image" Target="../media/image20.png"/><Relationship Id="rId9" Type="http://schemas.openxmlformats.org/officeDocument/2006/relationships/image" Target="../media/image2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72244" y="3100297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16220" y="3100297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80853" y="3100297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hyperlink" Target="https://ssl.pstatic.net/imgfinance/chart/mobile/mini/005380_end_up_tablet.png" TargetMode="External"/><Relationship Id="rId18" Type="http://schemas.openxmlformats.org/officeDocument/2006/relationships/image" Target="../media/image9.png"/><Relationship Id="rId3" Type="http://schemas.openxmlformats.org/officeDocument/2006/relationships/hyperlink" Target="https://ssl.pstatic.net/imgfinance/chart/mobile/mini/000660_end_up_tablet.png" TargetMode="External"/><Relationship Id="rId7" Type="http://schemas.openxmlformats.org/officeDocument/2006/relationships/hyperlink" Target="https://ssl.pstatic.net/imgfinance/chart/mobile/mini/373220_end_up_tablet.png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ssl.pstatic.net/imgfinance/chart/mobile/mini/000270_end_up_tablet.png" TargetMode="Externa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1" Type="http://schemas.openxmlformats.org/officeDocument/2006/relationships/hyperlink" Target="https://ssl.pstatic.net/imgfinance/chart/mobile/mini/005930_end_up_tablet.png" TargetMode="External"/><Relationship Id="rId6" Type="http://schemas.openxmlformats.org/officeDocument/2006/relationships/image" Target="../media/image3.png"/><Relationship Id="rId11" Type="http://schemas.openxmlformats.org/officeDocument/2006/relationships/hyperlink" Target="https://ssl.pstatic.net/imgfinance/chart/mobile/mini/105560_end_up_tablet.png" TargetMode="External"/><Relationship Id="rId5" Type="http://schemas.openxmlformats.org/officeDocument/2006/relationships/hyperlink" Target="https://ssl.pstatic.net/imgfinance/chart/mobile/mini/207940_end_up_tablet.png" TargetMode="External"/><Relationship Id="rId15" Type="http://schemas.openxmlformats.org/officeDocument/2006/relationships/hyperlink" Target="https://ssl.pstatic.net/imgfinance/chart/mobile/mini/005935_end_up_tablet.png" TargetMode="External"/><Relationship Id="rId10" Type="http://schemas.openxmlformats.org/officeDocument/2006/relationships/image" Target="../media/image5.png"/><Relationship Id="rId19" Type="http://schemas.openxmlformats.org/officeDocument/2006/relationships/hyperlink" Target="https://ssl.pstatic.net/imgfinance/chart/mobile/mini/329180_end_up_tablet.png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ssl.pstatic.net/imgfinance/chart/mobile/mini/012450_end_up_tablet.png" TargetMode="External"/><Relationship Id="rId14" Type="http://schemas.openxmlformats.org/officeDocument/2006/relationships/image" Target="../media/image7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  <webImageSrd>
    <address r:id="rId17"/>
    <blip r:id="rId18"/>
  </webImageSrd>
  <webImageSrd>
    <address r:id="rId19"/>
    <blip r:id="rId20"/>
  </webImageSrd>
</webImagesSrd>
</file>

<file path=xl/richData/rdrichvalue.xml><?xml version="1.0" encoding="utf-8"?>
<rvData xmlns="http://schemas.microsoft.com/office/spreadsheetml/2017/richdata" count="10">
  <rv s="0">
    <v>0</v>
    <v>1</v>
    <v>0</v>
    <v>0</v>
  </rv>
  <rv s="0">
    <v>1</v>
    <v>1</v>
    <v>0</v>
    <v>0</v>
  </rv>
  <rv s="0">
    <v>2</v>
    <v>1</v>
    <v>0</v>
    <v>0</v>
  </rv>
  <rv s="0">
    <v>3</v>
    <v>1</v>
    <v>0</v>
    <v>0</v>
  </rv>
  <rv s="0">
    <v>4</v>
    <v>1</v>
    <v>0</v>
    <v>0</v>
  </rv>
  <rv s="0">
    <v>5</v>
    <v>1</v>
    <v>0</v>
    <v>0</v>
  </rv>
  <rv s="0">
    <v>6</v>
    <v>1</v>
    <v>0</v>
    <v>0</v>
  </rv>
  <rv s="0">
    <v>7</v>
    <v>1</v>
    <v>0</v>
    <v>0</v>
  </rv>
  <rv s="0">
    <v>8</v>
    <v>1</v>
    <v>0</v>
    <v>0</v>
  </rv>
  <rv s="0">
    <v>9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3" Type="http://schemas.microsoft.com/office/2011/relationships/webextension" Target="webextension3.xml"/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613" row="3">
    <wetp:webextensionref xmlns:r="http://schemas.openxmlformats.org/officeDocument/2006/relationships" r:id="rId1"/>
  </wetp:taskpane>
  <wetp:taskpane dockstate="right" visibility="0" width="613" row="4">
    <wetp:webextensionref xmlns:r="http://schemas.openxmlformats.org/officeDocument/2006/relationships" r:id="rId2"/>
  </wetp:taskpane>
  <wetp:taskpane dockstate="right" visibility="0" width="613" row="3">
    <wetp:webextensionref xmlns:r="http://schemas.openxmlformats.org/officeDocument/2006/relationships" r:id="rId3"/>
  </wetp:taskpane>
</wetp:taskpanes>
</file>

<file path=xl/webextensions/webextension1.xml><?xml version="1.0" encoding="utf-8"?>
<we:webextension xmlns:we="http://schemas.microsoft.com/office/webextensions/webextension/2010/11" id="{D89BA25A-E2E0-4F85-80BA-DD56D463D0AB}">
  <we:reference id="wa200005502" version="1.0.0.12" store="ko-KR" storeType="OMEX"/>
  <we:alternateReferences>
    <we:reference id="wa200005502" version="1.0.0.12" store="wa200005502" storeType="OMEX"/>
  </we:alternateReferences>
  <we:properties>
    <we:property name="docId" value="&quot;0qpI4C5PmVp-FrbGxojyq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0BF7A610-00F8-4D20-AF32-65CBC31CFF9C}">
  <we:reference id="wa200005271" version="2.5.5.0" store="ko-KR" storeType="OMEX"/>
  <we:alternateReferences>
    <we:reference id="wa200005271" version="2.5.5.0" store="wa200005271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ebextensions/webextension3.xml><?xml version="1.0" encoding="utf-8"?>
<we:webextension xmlns:we="http://schemas.microsoft.com/office/webextensions/webextension/2010/11" id="{4BCBCE81-DB31-4A3D-A8C0-F58501EAFC0C}">
  <we:reference id="wa200005669" version="2.0.0.0" store="ko-KR" storeType="OMEX"/>
  <we:alternateReferences>
    <we:reference id="wa200005669" version="2.0.0.0" store="wa200005669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hyperlink" Target="https://ssl.pstatic.net/imgfinance/chart/mobile/mini/005930_end_up_tablet.png" TargetMode="Externa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topLeftCell="A9" zoomScaleNormal="100" workbookViewId="0"/>
  </sheetViews>
  <sheetFormatPr defaultRowHeight="17.600000000000001"/>
  <cols>
    <col min="1" max="1" width="5.710937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8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27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7.600000000000001"/>
  <cols>
    <col min="3" max="3" width="4.7109375" customWidth="1"/>
    <col min="4" max="4" width="6" style="17" customWidth="1"/>
    <col min="5" max="5" width="73.28515625" style="16" customWidth="1"/>
    <col min="6" max="6" width="12.5" style="16" customWidth="1"/>
    <col min="7" max="7" width="13.2109375" customWidth="1"/>
    <col min="8" max="8" width="25.42578125" hidden="1" customWidth="1"/>
  </cols>
  <sheetData>
    <row r="1" spans="4:8" ht="12.65" customHeight="1" thickBot="1"/>
    <row r="2" spans="4:8" ht="115.85" customHeight="1" thickBot="1">
      <c r="D2" s="80"/>
      <c r="E2" s="81"/>
      <c r="F2" s="81"/>
      <c r="G2" s="82"/>
    </row>
    <row r="3" spans="4:8" ht="10.199999999999999" customHeight="1"/>
    <row r="4" spans="4:8" ht="24.75" customHeight="1">
      <c r="D4" s="17" t="s">
        <v>33</v>
      </c>
      <c r="E4" s="17" t="s">
        <v>32</v>
      </c>
      <c r="F4" s="17" t="s">
        <v>31</v>
      </c>
      <c r="G4" s="16" t="s">
        <v>30</v>
      </c>
      <c r="H4" t="s">
        <v>29</v>
      </c>
    </row>
    <row r="5" spans="4:8" ht="24.75" customHeight="1">
      <c r="D5" s="21">
        <f t="shared" ref="D5:D10" si="0">ROW()-4</f>
        <v>1</v>
      </c>
      <c r="E5" s="17" t="s">
        <v>49</v>
      </c>
      <c r="F5" s="16" t="s">
        <v>56</v>
      </c>
      <c r="G5" s="18" t="str">
        <f t="shared" ref="G5:G10" si="1">HYPERLINK(H5,"바로가기")</f>
        <v>바로가기</v>
      </c>
      <c r="H5" t="s">
        <v>55</v>
      </c>
    </row>
    <row r="6" spans="4:8" ht="24.75" customHeight="1">
      <c r="D6" s="21">
        <f t="shared" si="0"/>
        <v>2</v>
      </c>
      <c r="E6" s="17" t="s">
        <v>50</v>
      </c>
      <c r="F6" s="16" t="s">
        <v>57</v>
      </c>
      <c r="G6" s="18" t="str">
        <f t="shared" si="1"/>
        <v>바로가기</v>
      </c>
      <c r="H6" t="s">
        <v>54</v>
      </c>
    </row>
    <row r="7" spans="4:8" ht="24.75" customHeight="1">
      <c r="D7" s="21">
        <f t="shared" si="0"/>
        <v>3</v>
      </c>
      <c r="E7" s="17" t="s">
        <v>51</v>
      </c>
      <c r="F7" s="16" t="s">
        <v>52</v>
      </c>
      <c r="G7" s="18" t="str">
        <f t="shared" si="1"/>
        <v>바로가기</v>
      </c>
      <c r="H7" t="s">
        <v>53</v>
      </c>
    </row>
    <row r="8" spans="4:8" ht="24.75" customHeight="1">
      <c r="D8" s="21">
        <f t="shared" si="0"/>
        <v>4</v>
      </c>
      <c r="E8" s="20" t="s">
        <v>59</v>
      </c>
      <c r="F8" s="19" t="s">
        <v>62</v>
      </c>
      <c r="G8" s="18" t="str">
        <f t="shared" si="1"/>
        <v>바로가기</v>
      </c>
      <c r="H8" s="22" t="s">
        <v>58</v>
      </c>
    </row>
    <row r="9" spans="4:8" ht="24.75" customHeight="1">
      <c r="D9" s="21">
        <f t="shared" si="0"/>
        <v>5</v>
      </c>
      <c r="E9" s="20" t="s">
        <v>60</v>
      </c>
      <c r="F9" s="19" t="s">
        <v>28</v>
      </c>
      <c r="G9" s="18" t="str">
        <f t="shared" si="1"/>
        <v>바로가기</v>
      </c>
      <c r="H9" t="s">
        <v>64</v>
      </c>
    </row>
    <row r="10" spans="4:8" ht="24.75" customHeight="1">
      <c r="D10" s="21">
        <f t="shared" si="0"/>
        <v>6</v>
      </c>
      <c r="E10" s="20" t="s">
        <v>61</v>
      </c>
      <c r="F10" s="19" t="s">
        <v>63</v>
      </c>
      <c r="G10" s="18" t="str">
        <f t="shared" si="1"/>
        <v>바로가기</v>
      </c>
      <c r="H10" t="s">
        <v>65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topLeftCell="A29" zoomScaleNormal="100" workbookViewId="0">
      <selection sqref="A1:N1"/>
    </sheetView>
  </sheetViews>
  <sheetFormatPr defaultColWidth="0" defaultRowHeight="17.600000000000001"/>
  <cols>
    <col min="1" max="1" width="5.42578125" customWidth="1"/>
    <col min="2" max="12" width="8.78515625" customWidth="1"/>
    <col min="13" max="13" width="3.7109375" customWidth="1"/>
    <col min="14" max="14" width="6.5703125" customWidth="1"/>
    <col min="15" max="16383" width="8.78515625" hidden="1"/>
    <col min="16384" max="16384" width="0.5703125" hidden="1" customWidth="1"/>
  </cols>
  <sheetData>
    <row r="1" spans="1:14" ht="142.19999999999999" customHeight="1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</row>
    <row r="2" spans="1:14" ht="177.65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" customHeight="1">
      <c r="A4" s="84" t="s">
        <v>48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6" spans="1:14" ht="47.4" customHeight="1">
      <c r="C6" s="25" t="s">
        <v>47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2" customHeight="1">
      <c r="C7" s="28" t="s">
        <v>46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" customHeight="1">
      <c r="C13" s="25" t="s">
        <v>45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2" customHeight="1">
      <c r="C14" s="24" t="s">
        <v>44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" customHeight="1">
      <c r="C20" s="25" t="s">
        <v>43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2" customHeight="1">
      <c r="C21" s="27" t="s">
        <v>42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" customHeight="1">
      <c r="C27" s="25" t="s">
        <v>41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2" customHeight="1">
      <c r="C28" s="85" t="s">
        <v>40</v>
      </c>
      <c r="D28" s="85"/>
      <c r="E28" s="85"/>
      <c r="F28" s="85"/>
      <c r="G28" s="85"/>
      <c r="H28" s="85"/>
      <c r="I28" s="85"/>
      <c r="J28" s="85"/>
      <c r="K28" s="85"/>
      <c r="L28" s="85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" customHeight="1">
      <c r="C34" s="25" t="s">
        <v>39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2" customHeight="1">
      <c r="C35" s="24" t="s">
        <v>38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" customHeight="1">
      <c r="C41" s="25" t="s">
        <v>37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2" customHeight="1">
      <c r="C42" s="24" t="s">
        <v>36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" customHeight="1">
      <c r="C48" s="25" t="s">
        <v>35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2" customHeight="1">
      <c r="C49" s="24" t="s">
        <v>34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20"/>
  <sheetViews>
    <sheetView showGridLines="0" zoomScale="90" zoomScaleNormal="90" workbookViewId="0">
      <selection activeCell="S20" sqref="S20"/>
    </sheetView>
  </sheetViews>
  <sheetFormatPr defaultColWidth="9" defaultRowHeight="18.75" customHeight="1"/>
  <cols>
    <col min="1" max="1" width="2.78515625" style="1" customWidth="1"/>
    <col min="2" max="2" width="11.5" style="1" customWidth="1"/>
    <col min="3" max="3" width="6" style="1" customWidth="1"/>
    <col min="4" max="4" width="3.2109375" style="1" customWidth="1"/>
    <col min="5" max="5" width="15.0703125" style="1" customWidth="1"/>
    <col min="6" max="6" width="8" style="1" customWidth="1"/>
    <col min="7" max="7" width="11.28515625" style="1" customWidth="1"/>
    <col min="8" max="8" width="3.0703125" style="1" customWidth="1"/>
    <col min="9" max="9" width="20.7109375" style="3" customWidth="1"/>
    <col min="10" max="10" width="12.2109375" style="3" customWidth="1"/>
    <col min="11" max="11" width="10.5703125" style="10" customWidth="1"/>
    <col min="12" max="12" width="3.28515625" style="10" customWidth="1"/>
    <col min="13" max="13" width="9" style="10" customWidth="1"/>
    <col min="14" max="14" width="9" style="10"/>
    <col min="15" max="15" width="3.0703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5" customHeight="1"/>
    <row r="7" spans="1:21" ht="19.850000000000001" customHeight="1">
      <c r="J7" s="74" t="s">
        <v>153</v>
      </c>
      <c r="K7" s="74"/>
      <c r="P7" s="74" t="s">
        <v>154</v>
      </c>
    </row>
    <row r="8" spans="1:21" ht="8.4" customHeight="1"/>
    <row r="9" spans="1:21" s="2" customFormat="1" ht="18.75" customHeight="1">
      <c r="B9" s="31" t="s">
        <v>69</v>
      </c>
      <c r="C9" s="32"/>
      <c r="E9" s="37" t="s">
        <v>72</v>
      </c>
      <c r="F9" s="38"/>
      <c r="G9" s="39"/>
      <c r="I9" s="45" t="s">
        <v>137</v>
      </c>
      <c r="J9" s="45" t="s">
        <v>138</v>
      </c>
      <c r="K9" s="45" t="s">
        <v>139</v>
      </c>
      <c r="M9" s="45" t="s">
        <v>139</v>
      </c>
      <c r="N9" s="45" t="s">
        <v>152</v>
      </c>
      <c r="P9" s="45" t="s">
        <v>93</v>
      </c>
      <c r="Q9" s="45" t="s">
        <v>89</v>
      </c>
      <c r="R9" s="45" t="s">
        <v>90</v>
      </c>
      <c r="S9" s="45" t="s">
        <v>91</v>
      </c>
      <c r="T9" s="45" t="s">
        <v>92</v>
      </c>
      <c r="U9" s="49" t="s">
        <v>94</v>
      </c>
    </row>
    <row r="10" spans="1:21" s="2" customFormat="1" ht="18.75" customHeight="1">
      <c r="B10" s="33" t="s">
        <v>70</v>
      </c>
      <c r="C10" s="34"/>
      <c r="E10" s="40" t="s">
        <v>73</v>
      </c>
      <c r="G10" s="41"/>
      <c r="I10" s="30" t="s">
        <v>129</v>
      </c>
      <c r="J10" s="30"/>
      <c r="K10" s="30" t="str" cm="1">
        <f t="array" ref="K10:K17">_xlfn.LET(_xlpm.국가번호,_xlfn.TEXTBEFORE(I10:I17," "),_xlpm.국가,_xlfn.XLOOKUP(_xlpm.국가번호,M10:M15,N10:N15),_xlpm.국가번호 &amp; _xlpm.국가)</f>
        <v>(+82)한국</v>
      </c>
      <c r="M10" s="30" t="s">
        <v>140</v>
      </c>
      <c r="N10" s="30" t="s">
        <v>141</v>
      </c>
      <c r="P10" s="30" t="s">
        <v>79</v>
      </c>
      <c r="Q10" s="46">
        <v>27</v>
      </c>
      <c r="R10" s="46">
        <v>32</v>
      </c>
      <c r="S10" s="46">
        <v>45</v>
      </c>
      <c r="T10" s="42">
        <f>_xlfn.LET(_xlpm.합계,SUM(Q10:S10),IF(_xlpm.합계&gt;=100,_xlpm.합계*1.1,_xlpm.합계))</f>
        <v>114.4</v>
      </c>
    </row>
    <row r="11" spans="1:21" s="2" customFormat="1" ht="18.75" customHeight="1">
      <c r="B11" s="35" t="s">
        <v>71</v>
      </c>
      <c r="C11" s="36"/>
      <c r="E11" s="91" t="s">
        <v>74</v>
      </c>
      <c r="F11" s="92"/>
      <c r="G11" s="93"/>
      <c r="I11" s="30" t="s">
        <v>130</v>
      </c>
      <c r="J11" s="30"/>
      <c r="K11" s="30" t="str">
        <v>(+1)미국</v>
      </c>
      <c r="M11" s="30" t="s">
        <v>142</v>
      </c>
      <c r="N11" s="30" t="s">
        <v>143</v>
      </c>
      <c r="P11" s="30" t="s">
        <v>81</v>
      </c>
      <c r="Q11" s="46">
        <v>20</v>
      </c>
      <c r="R11" s="46">
        <v>30</v>
      </c>
      <c r="S11" s="46">
        <v>44</v>
      </c>
      <c r="T11" s="42">
        <f t="shared" ref="T11:T17" si="0">_xlfn.LET(_xlpm.합계,SUM(Q11:S11),IF(_xlpm.합계&gt;=100,_xlpm.합계*1.1,_xlpm.합계))</f>
        <v>94</v>
      </c>
    </row>
    <row r="12" spans="1:21" s="2" customFormat="1" ht="18.649999999999999" customHeight="1">
      <c r="E12" s="94"/>
      <c r="F12" s="95"/>
      <c r="G12" s="96"/>
      <c r="I12" s="30" t="s">
        <v>131</v>
      </c>
      <c r="J12" s="30"/>
      <c r="K12" s="30" t="str">
        <v>(+81)일본</v>
      </c>
      <c r="M12" s="30" t="s">
        <v>144</v>
      </c>
      <c r="N12" s="30" t="s">
        <v>145</v>
      </c>
      <c r="P12" s="30" t="s">
        <v>86</v>
      </c>
      <c r="Q12" s="46">
        <v>37</v>
      </c>
      <c r="R12" s="46">
        <v>39</v>
      </c>
      <c r="S12" s="46">
        <v>23</v>
      </c>
      <c r="T12" s="42">
        <f t="shared" si="0"/>
        <v>99</v>
      </c>
    </row>
    <row r="13" spans="1:21" s="2" customFormat="1" ht="18.75" customHeight="1">
      <c r="B13" s="86">
        <f>_xlfn.LET(_xlpm.a,1,_xlpm.b,2,_xlpm.a+_xlpm.b)</f>
        <v>3</v>
      </c>
      <c r="C13" s="87"/>
      <c r="I13" s="30" t="s">
        <v>132</v>
      </c>
      <c r="J13" s="30"/>
      <c r="K13" s="30" t="str">
        <v>(+86)중국</v>
      </c>
      <c r="M13" s="30" t="s">
        <v>146</v>
      </c>
      <c r="N13" s="30" t="s">
        <v>147</v>
      </c>
      <c r="P13" s="30" t="s">
        <v>82</v>
      </c>
      <c r="Q13" s="46">
        <v>22</v>
      </c>
      <c r="R13" s="46">
        <v>45</v>
      </c>
      <c r="S13" s="46">
        <v>33</v>
      </c>
      <c r="T13" s="42">
        <f t="shared" si="0"/>
        <v>110.00000000000001</v>
      </c>
    </row>
    <row r="14" spans="1:21" s="2" customFormat="1" ht="18.75" customHeight="1">
      <c r="E14" s="88"/>
      <c r="F14" s="89"/>
      <c r="G14" s="90"/>
      <c r="I14" s="30" t="s">
        <v>133</v>
      </c>
      <c r="J14" s="30"/>
      <c r="K14" s="30" t="str">
        <v>(+49)독일</v>
      </c>
      <c r="M14" s="30" t="s">
        <v>148</v>
      </c>
      <c r="N14" s="30" t="s">
        <v>149</v>
      </c>
      <c r="P14" s="30" t="s">
        <v>87</v>
      </c>
      <c r="Q14" s="46">
        <v>39</v>
      </c>
      <c r="R14" s="46">
        <v>43</v>
      </c>
      <c r="S14" s="46">
        <v>35</v>
      </c>
      <c r="T14" s="42">
        <f t="shared" si="0"/>
        <v>128.70000000000002</v>
      </c>
    </row>
    <row r="15" spans="1:21" s="2" customFormat="1" ht="18.75" customHeight="1">
      <c r="I15" s="30" t="s">
        <v>134</v>
      </c>
      <c r="J15" s="30"/>
      <c r="K15" s="30" t="str">
        <v>(+65)싱가포르</v>
      </c>
      <c r="M15" s="30" t="s">
        <v>150</v>
      </c>
      <c r="N15" s="30" t="s">
        <v>151</v>
      </c>
      <c r="P15" s="30" t="s">
        <v>83</v>
      </c>
      <c r="Q15" s="46">
        <v>43</v>
      </c>
      <c r="R15" s="46">
        <v>40</v>
      </c>
      <c r="S15" s="46">
        <v>31</v>
      </c>
      <c r="T15" s="42">
        <f t="shared" si="0"/>
        <v>125.4</v>
      </c>
    </row>
    <row r="16" spans="1:21" s="2" customFormat="1" ht="18.75" customHeight="1">
      <c r="I16" s="30" t="s">
        <v>135</v>
      </c>
      <c r="J16" s="30"/>
      <c r="K16" s="30" t="str">
        <v>(+82)한국</v>
      </c>
      <c r="M16" s="3"/>
      <c r="N16" s="3"/>
      <c r="P16" s="30" t="s">
        <v>88</v>
      </c>
      <c r="Q16" s="46">
        <v>20</v>
      </c>
      <c r="R16" s="46">
        <v>43</v>
      </c>
      <c r="S16" s="46">
        <v>28</v>
      </c>
      <c r="T16" s="42">
        <f t="shared" si="0"/>
        <v>91</v>
      </c>
    </row>
    <row r="17" spans="9:20" s="2" customFormat="1" ht="18.75" customHeight="1">
      <c r="I17" s="30" t="s">
        <v>136</v>
      </c>
      <c r="J17" s="30"/>
      <c r="K17" s="30" t="str">
        <v>(+1)미국</v>
      </c>
      <c r="M17" s="10"/>
      <c r="N17" s="10"/>
      <c r="P17" s="30" t="s">
        <v>85</v>
      </c>
      <c r="Q17" s="46">
        <v>22</v>
      </c>
      <c r="R17" s="46">
        <v>40</v>
      </c>
      <c r="S17" s="46">
        <v>36</v>
      </c>
      <c r="T17" s="42">
        <f t="shared" si="0"/>
        <v>98</v>
      </c>
    </row>
    <row r="18" spans="9:20" s="2" customFormat="1" ht="18.75" customHeight="1">
      <c r="I18" s="3"/>
      <c r="J18" s="3"/>
      <c r="K18" s="3"/>
      <c r="L18" s="3"/>
      <c r="M18" s="10"/>
      <c r="N18" s="10"/>
    </row>
    <row r="19" spans="9:20" ht="18.75" customHeight="1">
      <c r="I19" s="3" t="s">
        <v>161</v>
      </c>
      <c r="K19" s="3"/>
    </row>
    <row r="20" spans="9:20" ht="18.75" customHeight="1">
      <c r="I20" s="3" t="s">
        <v>162</v>
      </c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="90" zoomScaleNormal="90" workbookViewId="0">
      <selection activeCell="H21" sqref="H21"/>
    </sheetView>
  </sheetViews>
  <sheetFormatPr defaultColWidth="9" defaultRowHeight="18.75" customHeight="1"/>
  <cols>
    <col min="1" max="1" width="3.0703125" style="1" customWidth="1"/>
    <col min="2" max="3" width="10.78515625" style="1" customWidth="1"/>
    <col min="4" max="4" width="11.0703125" style="1" bestFit="1" customWidth="1"/>
    <col min="5" max="5" width="8.28515625" style="1" customWidth="1"/>
    <col min="6" max="6" width="9.5" style="3" customWidth="1"/>
    <col min="7" max="7" width="24.2109375" style="3" customWidth="1"/>
    <col min="8" max="8" width="12.57031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9" s="4" customFormat="1" ht="21.75" customHeight="1">
      <c r="B5" s="5" t="s">
        <v>7</v>
      </c>
      <c r="F5" s="44"/>
      <c r="G5" s="44"/>
    </row>
    <row r="6" spans="1:9" ht="12" customHeight="1"/>
    <row r="7" spans="1:9" ht="19.850000000000001" customHeight="1">
      <c r="G7" s="50" t="s">
        <v>160</v>
      </c>
    </row>
    <row r="8" spans="1:9" ht="9" customHeight="1"/>
    <row r="9" spans="1:9" ht="18.75" customHeight="1">
      <c r="B9" s="45" t="s">
        <v>6</v>
      </c>
      <c r="C9" s="45" t="s">
        <v>5</v>
      </c>
      <c r="D9" s="45" t="s">
        <v>4</v>
      </c>
      <c r="F9" s="45" t="s">
        <v>66</v>
      </c>
      <c r="G9" s="45" t="s">
        <v>67</v>
      </c>
      <c r="H9" s="45" t="s">
        <v>68</v>
      </c>
    </row>
    <row r="10" spans="1:9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79</v>
      </c>
      <c r="G10" s="30" t="s">
        <v>75</v>
      </c>
      <c r="H10" s="30" t="str" cm="1">
        <f t="array" ref="H10:H16">FindGender(G10:G16)</f>
        <v>남성</v>
      </c>
    </row>
    <row r="11" spans="1:9" ht="18.75" customHeight="1">
      <c r="B11" s="52">
        <v>8</v>
      </c>
      <c r="C11" s="52">
        <v>9</v>
      </c>
      <c r="D11" s="51" cm="1">
        <f t="array" ref="D11">mysum(B11,C11)</f>
        <v>17</v>
      </c>
      <c r="F11" s="30" t="s">
        <v>81</v>
      </c>
      <c r="G11" s="30" t="s">
        <v>159</v>
      </c>
      <c r="H11" s="30" t="str">
        <v>남성</v>
      </c>
    </row>
    <row r="12" spans="1:9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80</v>
      </c>
      <c r="G12" s="30" t="s">
        <v>76</v>
      </c>
      <c r="H12" s="30" t="str">
        <v>여성</v>
      </c>
    </row>
    <row r="13" spans="1:9" ht="18.75" customHeight="1">
      <c r="B13" s="52">
        <v>7</v>
      </c>
      <c r="C13" s="52">
        <v>10</v>
      </c>
      <c r="D13" s="51" cm="1">
        <f t="array" ref="D13">mysum(B13,C13)</f>
        <v>17</v>
      </c>
      <c r="F13" s="30" t="s">
        <v>82</v>
      </c>
      <c r="G13" s="30" t="s">
        <v>157</v>
      </c>
      <c r="H13" s="30" t="str">
        <v>여성</v>
      </c>
    </row>
    <row r="14" spans="1:9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84</v>
      </c>
      <c r="G14" s="30" t="s">
        <v>77</v>
      </c>
      <c r="H14" s="30" t="str">
        <v>여성</v>
      </c>
    </row>
    <row r="15" spans="1:9" ht="18.75" customHeight="1">
      <c r="F15" s="30" t="s">
        <v>83</v>
      </c>
      <c r="G15" s="30" t="s">
        <v>158</v>
      </c>
      <c r="H15" s="30" t="str">
        <v>남성</v>
      </c>
    </row>
    <row r="16" spans="1:9" ht="18.75" customHeight="1">
      <c r="F16" s="30" t="s">
        <v>85</v>
      </c>
      <c r="G16" s="30" t="s">
        <v>78</v>
      </c>
      <c r="H16" s="30" t="str">
        <v>남성</v>
      </c>
    </row>
    <row r="17" spans="2:8" ht="18.75" customHeight="1">
      <c r="B17" s="45" t="s">
        <v>155</v>
      </c>
      <c r="C17" s="45" t="s">
        <v>156</v>
      </c>
    </row>
    <row r="18" spans="2:8" ht="18.75" customHeight="1">
      <c r="B18" s="75">
        <v>2</v>
      </c>
      <c r="C18" s="75" cm="1">
        <f t="array" ref="C18">SQ(B18)</f>
        <v>4</v>
      </c>
      <c r="D18" s="1" t="s">
        <v>164</v>
      </c>
    </row>
    <row r="19" spans="2:8" ht="18.75" customHeight="1">
      <c r="B19" s="75">
        <v>7</v>
      </c>
      <c r="C19" s="75" cm="1">
        <f t="array" ref="C19">SQ(B19)</f>
        <v>49</v>
      </c>
      <c r="D19" s="1" t="s">
        <v>165</v>
      </c>
    </row>
    <row r="20" spans="2:8" ht="18.75" customHeight="1">
      <c r="B20" s="75">
        <v>9</v>
      </c>
      <c r="C20" s="75" cm="1">
        <f t="array" ref="C20">SQ(B20)</f>
        <v>81</v>
      </c>
      <c r="F20" s="72"/>
      <c r="G20" s="72"/>
    </row>
    <row r="21" spans="2:8" ht="18.75" customHeight="1">
      <c r="F21" s="73"/>
      <c r="G21" s="73"/>
      <c r="H21" s="73"/>
    </row>
    <row r="22" spans="2:8" ht="18.75" customHeight="1">
      <c r="F22" s="73"/>
      <c r="G22" s="73"/>
      <c r="H22" s="73"/>
    </row>
    <row r="23" spans="2:8" ht="18.75" customHeight="1">
      <c r="F23" s="73"/>
      <c r="G23" s="73"/>
      <c r="H23" s="73"/>
    </row>
    <row r="24" spans="2:8" ht="18.75" customHeight="1">
      <c r="F24" s="73"/>
      <c r="G24" s="73"/>
      <c r="H24" s="73"/>
    </row>
    <row r="25" spans="2:8" ht="18.75" customHeight="1">
      <c r="F25" s="73"/>
      <c r="G25" s="73"/>
      <c r="H25" s="73"/>
    </row>
    <row r="26" spans="2:8" ht="18.75" customHeight="1">
      <c r="F26" s="73"/>
      <c r="G26" s="73"/>
      <c r="H26" s="73"/>
    </row>
    <row r="27" spans="2:8" ht="18.75" customHeight="1">
      <c r="F27" s="73"/>
      <c r="G27" s="73"/>
      <c r="H27" s="73"/>
    </row>
    <row r="28" spans="2:8" ht="18.75" customHeight="1">
      <c r="F28" s="73"/>
      <c r="G28" s="73"/>
      <c r="H28" s="73"/>
    </row>
    <row r="29" spans="2:8" ht="18.75" customHeight="1">
      <c r="F29" s="73"/>
      <c r="G29" s="73"/>
      <c r="H29" s="73"/>
    </row>
    <row r="30" spans="2:8" ht="18.75" customHeight="1">
      <c r="F30" s="73"/>
      <c r="G30" s="73"/>
      <c r="H30" s="73"/>
    </row>
    <row r="31" spans="2:8" ht="18.75" customHeight="1">
      <c r="F31" s="73"/>
      <c r="G31" s="73"/>
      <c r="H31" s="73"/>
    </row>
    <row r="32" spans="2:8" ht="18.75" customHeight="1">
      <c r="F32" s="73"/>
      <c r="G32" s="73"/>
      <c r="H32" s="73"/>
    </row>
    <row r="33" spans="6:8" ht="18.75" customHeight="1">
      <c r="F33" s="73"/>
      <c r="G33" s="73"/>
      <c r="H33" s="73"/>
    </row>
    <row r="34" spans="6:8" ht="18.75" customHeight="1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6"/>
  <sheetViews>
    <sheetView showGridLines="0" topLeftCell="B1" zoomScale="80" zoomScaleNormal="80" workbookViewId="0">
      <selection activeCell="G11" sqref="G11"/>
    </sheetView>
  </sheetViews>
  <sheetFormatPr defaultColWidth="9" defaultRowHeight="18.75" customHeight="1"/>
  <cols>
    <col min="1" max="1" width="3.0703125" style="1" customWidth="1"/>
    <col min="2" max="2" width="21.5" style="1" customWidth="1"/>
    <col min="3" max="3" width="14.42578125" style="55" customWidth="1"/>
    <col min="4" max="4" width="27.5703125" style="1" customWidth="1"/>
    <col min="5" max="5" width="4.42578125" style="1" customWidth="1"/>
    <col min="6" max="6" width="14.92578125" style="3" customWidth="1"/>
    <col min="7" max="7" width="23.0703125" style="1" customWidth="1"/>
    <col min="8" max="16384" width="9" style="1"/>
  </cols>
  <sheetData>
    <row r="1" spans="1:7" s="6" customFormat="1" ht="6.75" customHeight="1">
      <c r="A1" s="7"/>
      <c r="B1" s="7"/>
      <c r="C1" s="53"/>
      <c r="F1" s="59"/>
    </row>
    <row r="2" spans="1:7" s="6" customFormat="1" ht="18.75" customHeight="1">
      <c r="A2" s="7"/>
      <c r="B2" s="9" t="s">
        <v>12</v>
      </c>
      <c r="C2" s="53"/>
      <c r="F2" s="59"/>
    </row>
    <row r="3" spans="1:7" s="6" customFormat="1" ht="15" customHeight="1">
      <c r="A3" s="7"/>
      <c r="B3" s="8" t="s">
        <v>11</v>
      </c>
      <c r="C3" s="53"/>
      <c r="F3" s="59"/>
    </row>
    <row r="4" spans="1:7" s="6" customFormat="1" ht="4.5" customHeight="1">
      <c r="A4" s="7"/>
      <c r="B4" s="8"/>
      <c r="C4" s="53"/>
      <c r="F4" s="59"/>
    </row>
    <row r="5" spans="1:7" s="4" customFormat="1" ht="21.75" customHeight="1">
      <c r="B5" s="5" t="s">
        <v>10</v>
      </c>
      <c r="C5" s="54"/>
      <c r="F5" s="44"/>
    </row>
    <row r="6" spans="1:7" ht="9.65" customHeight="1"/>
    <row r="7" spans="1:7" ht="19.850000000000001" customHeight="1">
      <c r="G7" s="62" t="s">
        <v>110</v>
      </c>
    </row>
    <row r="8" spans="1:7" ht="10.85" customHeight="1"/>
    <row r="9" spans="1:7" s="10" customFormat="1" ht="18.649999999999999" customHeight="1">
      <c r="B9" s="13" t="s">
        <v>95</v>
      </c>
      <c r="C9" s="13" t="s">
        <v>96</v>
      </c>
      <c r="D9" s="13" t="s">
        <v>99</v>
      </c>
      <c r="F9" s="56" t="s">
        <v>105</v>
      </c>
      <c r="G9" s="13" t="s">
        <v>106</v>
      </c>
    </row>
    <row r="10" spans="1:7" ht="18.649999999999999" customHeight="1">
      <c r="B10" s="12" t="s">
        <v>97</v>
      </c>
      <c r="C10" s="12">
        <v>45752</v>
      </c>
      <c r="D10" s="12" t="str">
        <f>B10&amp;"("&amp;TEXT(C10,"YYY-MM-DD(AAA)"&amp;")")</f>
        <v>여의도 벚꽃축제(2025-04-05(토))</v>
      </c>
      <c r="F10" s="57">
        <v>1069349805</v>
      </c>
      <c r="G10" s="12" t="str" cm="1">
        <f t="array" ref="G10:G15">PhoneNo(F10:F15)</f>
        <v>010-6934-9805</v>
      </c>
    </row>
    <row r="11" spans="1:7" ht="18.649999999999999" customHeight="1">
      <c r="B11" s="12" t="s">
        <v>98</v>
      </c>
      <c r="C11" s="12">
        <v>45839</v>
      </c>
      <c r="D11" s="12" t="str">
        <f>B11&amp;"("&amp;TEXT(C11,"YYY-MM-DD(AAA)"&amp;")")</f>
        <v>남산 한옥마을 축제(2025-07-01(화))</v>
      </c>
      <c r="F11" s="58" t="s">
        <v>107</v>
      </c>
      <c r="G11" s="12" t="str">
        <v>010-1640-8090</v>
      </c>
    </row>
    <row r="12" spans="1:7" ht="18.649999999999999" customHeight="1">
      <c r="F12" s="42">
        <v>1088824767</v>
      </c>
      <c r="G12" s="12" t="str">
        <v>010-8882-4767</v>
      </c>
    </row>
    <row r="13" spans="1:7" ht="18.649999999999999" customHeight="1">
      <c r="B13" s="13" t="s">
        <v>100</v>
      </c>
      <c r="C13" s="13" t="s">
        <v>101</v>
      </c>
      <c r="D13" s="13" t="s">
        <v>104</v>
      </c>
      <c r="F13" s="42" t="s">
        <v>108</v>
      </c>
      <c r="G13" s="12" t="str">
        <v>010-1525-9752</v>
      </c>
    </row>
    <row r="14" spans="1:7" ht="18.75" customHeight="1">
      <c r="B14" s="12" t="s">
        <v>103</v>
      </c>
      <c r="C14" s="11">
        <v>374000</v>
      </c>
      <c r="D14" s="12" t="str">
        <f>B14&amp;"("&amp;TEXT(C14,"#,##0원"&amp;")")</f>
        <v>에어팟 프로 2(374,000원)</v>
      </c>
      <c r="F14" s="61">
        <v>1034277676</v>
      </c>
      <c r="G14" s="12" t="str">
        <v>010-3427-7676</v>
      </c>
    </row>
    <row r="15" spans="1:7" ht="18.75" customHeight="1">
      <c r="B15" s="12" t="s">
        <v>102</v>
      </c>
      <c r="C15" s="11">
        <v>32000</v>
      </c>
      <c r="D15" s="12" t="str">
        <f>B15&amp;"("&amp;TEXT(C15,"#,##0원"&amp;")")</f>
        <v>아이폰 케이스(32,000원)</v>
      </c>
      <c r="F15" s="61" t="s">
        <v>109</v>
      </c>
      <c r="G15" s="12" t="str">
        <v>010-9391-6819</v>
      </c>
    </row>
    <row r="16" spans="1:7" ht="18.75" customHeight="1">
      <c r="C16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zoomScaleNormal="100" workbookViewId="0">
      <selection activeCell="J10" sqref="J10"/>
    </sheetView>
  </sheetViews>
  <sheetFormatPr defaultColWidth="9" defaultRowHeight="18.75" customHeight="1"/>
  <cols>
    <col min="1" max="1" width="3.0703125" style="1" customWidth="1"/>
    <col min="2" max="2" width="25.78515625" style="1" customWidth="1"/>
    <col min="3" max="5" width="10.92578125" style="1" customWidth="1"/>
    <col min="6" max="6" width="8.92578125" style="1" customWidth="1"/>
    <col min="7" max="7" width="50.28515625" style="65" customWidth="1"/>
    <col min="8" max="8" width="4.42578125" style="1" customWidth="1"/>
    <col min="9" max="9" width="18.28515625" style="1" customWidth="1"/>
    <col min="10" max="10" width="9.785156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7"/>
      <c r="G1" s="63"/>
      <c r="H1" s="7"/>
      <c r="I1" s="7"/>
      <c r="J1" s="7"/>
    </row>
    <row r="2" spans="1:10" s="6" customFormat="1" ht="18.75" customHeight="1">
      <c r="A2" s="7"/>
      <c r="B2" s="9" t="s">
        <v>21</v>
      </c>
      <c r="C2" s="7"/>
      <c r="D2" s="7"/>
      <c r="E2" s="7"/>
      <c r="F2" s="7"/>
      <c r="G2" s="63"/>
      <c r="H2" s="7"/>
      <c r="I2" s="7"/>
      <c r="J2" s="7"/>
    </row>
    <row r="3" spans="1:10" s="6" customFormat="1" ht="15" customHeight="1">
      <c r="A3" s="7"/>
      <c r="B3" s="8" t="s">
        <v>20</v>
      </c>
      <c r="C3" s="7"/>
      <c r="D3" s="7"/>
      <c r="E3" s="7"/>
      <c r="F3" s="7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7"/>
      <c r="G4" s="63"/>
      <c r="H4" s="7"/>
      <c r="I4" s="7"/>
      <c r="J4" s="7"/>
    </row>
    <row r="5" spans="1:10" s="4" customFormat="1" ht="21.75" customHeight="1">
      <c r="B5" s="5" t="s">
        <v>19</v>
      </c>
      <c r="G5" s="64"/>
    </row>
    <row r="6" spans="1:10" ht="12" customHeight="1"/>
    <row r="7" spans="1:10" ht="18.649999999999999" customHeight="1"/>
    <row r="8" spans="1:10" ht="9" customHeight="1"/>
    <row r="9" spans="1:10" ht="23.4" customHeight="1">
      <c r="B9" s="29" t="s">
        <v>18</v>
      </c>
      <c r="C9" s="97" t="s">
        <v>17</v>
      </c>
      <c r="D9" s="97"/>
      <c r="E9" s="97"/>
      <c r="G9" s="29" t="s">
        <v>115</v>
      </c>
      <c r="I9" s="29" t="s">
        <v>116</v>
      </c>
      <c r="J9" s="29" t="s">
        <v>0</v>
      </c>
    </row>
    <row r="10" spans="1:10" ht="23.4" customHeight="1">
      <c r="B10" s="30" t="s">
        <v>168</v>
      </c>
      <c r="C10" s="30" t="str" cm="1">
        <f t="array" ref="C10:F15">IFERROR(_xlfn.TEXTSPLIT(_xlfn.TEXTJOIN("/",,B10:B15),"&gt;","/"),"")</f>
        <v>의류</v>
      </c>
      <c r="D10" s="30" t="str">
        <v>여성의류</v>
      </c>
      <c r="E10" s="30" t="str">
        <v>드레스</v>
      </c>
      <c r="F10" s="1" t="str">
        <v>실크</v>
      </c>
      <c r="G10" s="66" t="s">
        <v>111</v>
      </c>
      <c r="I10" s="75" t="str" cm="1">
        <f t="array" ref="I10:J25">_xlfn._xlws.SORT(IFERROR(_xlfn.TEXTSPLIT(_xlfn.TEXTJOIN("/",,G10:G15),":","/")*1,_xlfn.TEXTSPLIT(_xlfn.TEXTJOIN("/",,G10:G15),":","/")),2,-1)</f>
        <v>된장찌개</v>
      </c>
      <c r="J10" s="76">
        <v>165700</v>
      </c>
    </row>
    <row r="11" spans="1:10" ht="23.4" customHeight="1">
      <c r="B11" s="30" t="s">
        <v>169</v>
      </c>
      <c r="C11" s="30" t="str">
        <v>의류</v>
      </c>
      <c r="D11" s="30" t="str">
        <v>남성의류</v>
      </c>
      <c r="E11" s="30" t="str">
        <v>바지</v>
      </c>
      <c r="F11" s="1" t="str">
        <v>반바지</v>
      </c>
      <c r="G11" s="66" t="s">
        <v>112</v>
      </c>
      <c r="I11" s="75" t="str">
        <v>육회</v>
      </c>
      <c r="J11" s="76">
        <v>144100</v>
      </c>
    </row>
    <row r="12" spans="1:10" ht="23.4" customHeight="1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F12" s="1" t="str">
        <v/>
      </c>
      <c r="G12" s="66" t="s">
        <v>113</v>
      </c>
      <c r="I12" s="75" t="str">
        <v>해물파전</v>
      </c>
      <c r="J12" s="76">
        <v>79000</v>
      </c>
    </row>
    <row r="13" spans="1:10" ht="23.4" customHeight="1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F13" s="1" t="str">
        <v/>
      </c>
      <c r="G13" s="66" t="s">
        <v>114</v>
      </c>
      <c r="I13" s="75" t="str">
        <v>파전</v>
      </c>
      <c r="J13" s="76">
        <v>74000</v>
      </c>
    </row>
    <row r="14" spans="1:10" ht="23.4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F14" s="1" t="str">
        <v/>
      </c>
      <c r="G14" s="66" t="s">
        <v>170</v>
      </c>
      <c r="I14" s="75" t="str">
        <v>떡볶이</v>
      </c>
      <c r="J14" s="76">
        <v>54000</v>
      </c>
    </row>
    <row r="15" spans="1:10" ht="23.4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F15" s="1" t="str">
        <v/>
      </c>
      <c r="G15" s="66"/>
      <c r="I15" s="75" t="str">
        <v>간장게장</v>
      </c>
      <c r="J15" s="76">
        <v>50000</v>
      </c>
    </row>
    <row r="16" spans="1:10" ht="23.4" customHeight="1">
      <c r="B16" s="2"/>
      <c r="C16" s="2"/>
      <c r="D16" s="2"/>
      <c r="E16" s="2"/>
      <c r="I16" s="75" t="str">
        <v>잡채</v>
      </c>
      <c r="J16" s="76">
        <v>49700</v>
      </c>
    </row>
    <row r="17" spans="2:10" ht="23.4" customHeight="1">
      <c r="B17" s="2" t="s">
        <v>166</v>
      </c>
      <c r="C17" s="2"/>
      <c r="D17" s="2"/>
      <c r="E17" s="2"/>
      <c r="I17" s="75" t="str">
        <v>육회</v>
      </c>
      <c r="J17" s="76">
        <v>45500</v>
      </c>
    </row>
    <row r="18" spans="2:10" ht="23.4" customHeight="1">
      <c r="B18" s="3" t="s">
        <v>167</v>
      </c>
      <c r="I18" s="75" t="str">
        <v>된장찌개</v>
      </c>
      <c r="J18" s="76">
        <v>44100</v>
      </c>
    </row>
    <row r="19" spans="2:10" ht="23.4" customHeight="1">
      <c r="I19" s="75" t="str">
        <v>순두부찌개</v>
      </c>
      <c r="J19" s="76">
        <v>39000</v>
      </c>
    </row>
    <row r="20" spans="2:10" ht="23.4" customHeight="1">
      <c r="I20" s="75" t="str">
        <v>양념치킨</v>
      </c>
      <c r="J20" s="76">
        <v>38500</v>
      </c>
    </row>
    <row r="21" spans="2:10" ht="23.4" customHeight="1">
      <c r="I21" s="75" t="str">
        <v>삼계탕</v>
      </c>
      <c r="J21" s="76">
        <v>37100</v>
      </c>
    </row>
    <row r="22" spans="2:10" ht="23.4" customHeight="1">
      <c r="I22" s="75" t="str">
        <v>부대찌개</v>
      </c>
      <c r="J22" s="76">
        <v>33000</v>
      </c>
    </row>
    <row r="23" spans="2:10" ht="23.4" customHeight="1">
      <c r="I23" s="75" t="str">
        <v>찜닭</v>
      </c>
      <c r="J23" s="76">
        <v>17400</v>
      </c>
    </row>
    <row r="24" spans="2:10" ht="23.4" customHeight="1">
      <c r="I24" s="75" t="str">
        <v>불고기</v>
      </c>
      <c r="J24" s="76">
        <v>14200</v>
      </c>
    </row>
    <row r="25" spans="2:10" ht="23.4" customHeight="1">
      <c r="I25" s="75" t="str">
        <v>공기밥</v>
      </c>
      <c r="J25" s="76">
        <v>1000</v>
      </c>
    </row>
    <row r="26" spans="2:10" ht="23.4" customHeight="1">
      <c r="I26" s="75"/>
      <c r="J26" s="60"/>
    </row>
    <row r="27" spans="2:10" ht="23.4" customHeight="1">
      <c r="I27" s="75"/>
      <c r="J27" s="60"/>
    </row>
    <row r="28" spans="2:10" ht="23.4" customHeight="1">
      <c r="I28" s="60"/>
      <c r="J28" s="60"/>
    </row>
    <row r="29" spans="2:10" ht="23.4" customHeight="1">
      <c r="I29" s="60"/>
      <c r="J29" s="60"/>
    </row>
    <row r="30" spans="2:10" ht="23.4" customHeight="1">
      <c r="I30" s="60"/>
      <c r="J30" s="60"/>
    </row>
    <row r="31" spans="2:10" ht="23.4" customHeight="1">
      <c r="I31" s="60"/>
      <c r="J31" s="60"/>
    </row>
    <row r="32" spans="2:10" ht="23.4" customHeight="1">
      <c r="I32" s="60"/>
      <c r="J32" s="60"/>
    </row>
    <row r="33" spans="9:10" ht="23.4" customHeight="1">
      <c r="I33" s="60"/>
      <c r="J33" s="60"/>
    </row>
    <row r="34" spans="9:10" ht="23.4" customHeight="1"/>
    <row r="35" spans="9:10" ht="23.4" customHeight="1"/>
    <row r="36" spans="9:10" ht="23.4" customHeight="1"/>
    <row r="37" spans="9:10" ht="23.4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8"/>
  <sheetViews>
    <sheetView showGridLines="0" tabSelected="1" zoomScale="80" zoomScaleNormal="80" workbookViewId="0">
      <selection activeCell="H9" sqref="H9"/>
    </sheetView>
  </sheetViews>
  <sheetFormatPr defaultColWidth="9" defaultRowHeight="18.75" customHeight="1"/>
  <cols>
    <col min="1" max="1" width="3.0703125" style="1" customWidth="1"/>
    <col min="2" max="2" width="25.78515625" style="1" customWidth="1"/>
    <col min="3" max="3" width="11.7109375" style="1" customWidth="1"/>
    <col min="4" max="4" width="8.92578125" style="1" customWidth="1"/>
    <col min="5" max="5" width="5.5703125" style="1" customWidth="1"/>
    <col min="6" max="6" width="66.5" style="2" customWidth="1"/>
    <col min="7" max="7" width="10.78515625" style="65" customWidth="1"/>
    <col min="8" max="8" width="25.35546875" style="1" customWidth="1"/>
    <col min="9" max="10" width="18.0703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125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>
      <c r="A3" s="7"/>
      <c r="B3" s="8" t="s">
        <v>126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/>
    <row r="7" spans="1:10" ht="21.65" customHeight="1">
      <c r="B7" s="70" t="s">
        <v>127</v>
      </c>
      <c r="F7" s="70" t="s">
        <v>128</v>
      </c>
    </row>
    <row r="8" spans="1:10" ht="19.2" customHeight="1">
      <c r="B8" s="99" t="s">
        <v>118</v>
      </c>
      <c r="C8" s="100"/>
      <c r="F8" s="71" t="s">
        <v>122</v>
      </c>
      <c r="H8" s="71" t="s">
        <v>123</v>
      </c>
      <c r="I8" s="71" t="s">
        <v>105</v>
      </c>
      <c r="J8" s="71" t="s">
        <v>124</v>
      </c>
    </row>
    <row r="9" spans="1:10" ht="19.2" customHeight="1">
      <c r="B9" s="101" t="e" cm="1" vm="1">
        <f t="array" ref="B9">stockchart("005930")</f>
        <v>#VALUE!</v>
      </c>
      <c r="C9" s="102"/>
      <c r="D9" s="98"/>
      <c r="F9" s="42" t="s">
        <v>119</v>
      </c>
      <c r="H9" s="75" t="str" cm="1">
        <f t="array" ref="H9:J14">CLEANDATA(F9:F14)</f>
        <v>kim.james@company.co.kr</v>
      </c>
      <c r="I9" s="75" t="str">
        <v>010-1234-5678</v>
      </c>
      <c r="J9" s="75" t="str">
        <v>마케팅팀</v>
      </c>
    </row>
    <row r="10" spans="1:10" ht="19.2" customHeight="1">
      <c r="B10" s="101"/>
      <c r="C10" s="102"/>
      <c r="D10" s="98"/>
      <c r="F10" s="42" t="s">
        <v>120</v>
      </c>
      <c r="H10" s="75" t="str">
        <v>lee.sarah@business.com</v>
      </c>
      <c r="I10" s="75" t="str">
        <v>010-9876-5432</v>
      </c>
      <c r="J10" s="75" t="str">
        <v>개발팀</v>
      </c>
    </row>
    <row r="11" spans="1:10" ht="19.2" customHeight="1">
      <c r="B11" s="101"/>
      <c r="C11" s="102"/>
      <c r="F11" s="42" t="s">
        <v>121</v>
      </c>
      <c r="H11" s="75" t="str">
        <v>park.michael@tech.net</v>
      </c>
      <c r="I11" s="75" t="str">
        <v>010-5555-7777</v>
      </c>
      <c r="J11" s="75" t="str">
        <v>디자인팀</v>
      </c>
    </row>
    <row r="12" spans="1:10" ht="18.75" customHeight="1">
      <c r="B12" s="101"/>
      <c r="C12" s="102"/>
      <c r="F12" s="78"/>
      <c r="H12" s="75" t="str">
        <v>choi.emma@startup.io</v>
      </c>
      <c r="I12" s="75" t="str">
        <v>010-3333-9999</v>
      </c>
      <c r="J12" s="75" t="str">
        <v>기획팀</v>
      </c>
    </row>
    <row r="13" spans="1:10" ht="18.75" customHeight="1">
      <c r="B13" s="101"/>
      <c r="C13" s="102"/>
      <c r="F13" s="42"/>
      <c r="H13" s="75" t="str">
        <v>jung.david@corp.org</v>
      </c>
      <c r="I13" s="75" t="str">
        <v>010-7777-1111</v>
      </c>
      <c r="J13" s="75" t="str">
        <v>인사팀</v>
      </c>
    </row>
    <row r="14" spans="1:10" ht="18.75" customHeight="1">
      <c r="B14" s="101"/>
      <c r="C14" s="102"/>
      <c r="F14" s="42"/>
      <c r="H14" s="75" t="str">
        <v>shin.lisa@group.biz</v>
      </c>
      <c r="I14" s="75" t="str">
        <v>010-2222-8888</v>
      </c>
      <c r="J14" s="75" t="str">
        <v>재무팀</v>
      </c>
    </row>
    <row r="15" spans="1:10" ht="18.75" customHeight="1">
      <c r="B15" s="77" t="s">
        <v>163</v>
      </c>
      <c r="H15" s="75"/>
      <c r="I15" s="75"/>
      <c r="J15" s="75"/>
    </row>
    <row r="16" spans="1:10" ht="18.75" customHeight="1">
      <c r="B16" s="67" t="s">
        <v>117</v>
      </c>
      <c r="H16" s="75"/>
      <c r="I16" s="75"/>
      <c r="J16" s="75"/>
    </row>
    <row r="17" spans="2:10" ht="18.75" customHeight="1">
      <c r="H17" s="75"/>
      <c r="I17" s="75"/>
      <c r="J17" s="75"/>
    </row>
    <row r="18" spans="2:10" ht="18.75" customHeight="1">
      <c r="B18" s="45" t="s">
        <v>171</v>
      </c>
      <c r="C18" s="45" t="s">
        <v>172</v>
      </c>
      <c r="D18" s="79" t="s">
        <v>192</v>
      </c>
      <c r="H18" s="75"/>
      <c r="I18" s="75"/>
      <c r="J18" s="75"/>
    </row>
    <row r="19" spans="2:10" ht="18.75" customHeight="1">
      <c r="B19" s="30" t="s">
        <v>173</v>
      </c>
      <c r="C19" s="30" t="s">
        <v>174</v>
      </c>
      <c r="D19" s="1" t="e" cm="1" vm="1">
        <f t="array" ref="D19:D28">stockchart(C19:C28)</f>
        <v>#VALUE!</v>
      </c>
      <c r="H19" s="75"/>
      <c r="I19" s="75"/>
      <c r="J19" s="75"/>
    </row>
    <row r="20" spans="2:10" ht="18.75" customHeight="1">
      <c r="B20" s="30" t="s">
        <v>175</v>
      </c>
      <c r="C20" s="30" t="s">
        <v>176</v>
      </c>
      <c r="D20" s="1" t="e" vm="2">
        <v>#VALUE!</v>
      </c>
      <c r="H20" s="75"/>
      <c r="I20" s="75"/>
      <c r="J20" s="75"/>
    </row>
    <row r="21" spans="2:10" ht="18.75" customHeight="1">
      <c r="B21" s="30" t="s">
        <v>177</v>
      </c>
      <c r="C21" s="30">
        <v>207940</v>
      </c>
      <c r="D21" s="1" t="e" vm="3">
        <v>#VALUE!</v>
      </c>
      <c r="H21" s="60"/>
      <c r="I21" s="60"/>
      <c r="J21" s="60"/>
    </row>
    <row r="22" spans="2:10" ht="18.75" customHeight="1">
      <c r="B22" s="30" t="s">
        <v>178</v>
      </c>
      <c r="C22" s="30" t="s">
        <v>179</v>
      </c>
      <c r="D22" s="1" t="e" vm="4">
        <v>#VALUE!</v>
      </c>
      <c r="H22" s="60"/>
      <c r="I22" s="60"/>
      <c r="J22" s="60"/>
    </row>
    <row r="23" spans="2:10" ht="18.75" customHeight="1">
      <c r="B23" s="30" t="s">
        <v>180</v>
      </c>
      <c r="C23" s="30" t="s">
        <v>181</v>
      </c>
      <c r="D23" s="1" t="e" vm="5">
        <v>#VALUE!</v>
      </c>
      <c r="H23" s="60"/>
      <c r="I23" s="60"/>
      <c r="J23" s="60"/>
    </row>
    <row r="24" spans="2:10" ht="18.75" customHeight="1">
      <c r="B24" s="30" t="s">
        <v>182</v>
      </c>
      <c r="C24" s="30" t="s">
        <v>183</v>
      </c>
      <c r="D24" s="1" t="e" vm="6">
        <v>#VALUE!</v>
      </c>
    </row>
    <row r="25" spans="2:10" ht="18.75" customHeight="1">
      <c r="B25" s="30" t="s">
        <v>184</v>
      </c>
      <c r="C25" s="30" t="s">
        <v>185</v>
      </c>
      <c r="D25" s="1" t="e" vm="7">
        <v>#VALUE!</v>
      </c>
    </row>
    <row r="26" spans="2:10" ht="18.75" customHeight="1">
      <c r="B26" s="30" t="s">
        <v>186</v>
      </c>
      <c r="C26" s="30" t="s">
        <v>187</v>
      </c>
      <c r="D26" s="1" t="e" vm="8">
        <v>#VALUE!</v>
      </c>
    </row>
    <row r="27" spans="2:10" ht="18.75" customHeight="1">
      <c r="B27" s="30" t="s">
        <v>188</v>
      </c>
      <c r="C27" s="30" t="s">
        <v>189</v>
      </c>
      <c r="D27" s="1" t="e" vm="9">
        <v>#VALUE!</v>
      </c>
    </row>
    <row r="28" spans="2:10" ht="18.75" customHeight="1">
      <c r="B28" s="30" t="s">
        <v>190</v>
      </c>
      <c r="C28" s="30" t="s">
        <v>191</v>
      </c>
      <c r="D28" s="1" t="e" vm="10">
        <v>#VALUE!</v>
      </c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5" r:id="rId2" display="https://ssl.pstatic.net/imgfinance/chart/mobile/mini/005930_end_up_tablet.png" xr:uid="{FEF5F5B4-D7B9-4AC5-85EC-82B08A3EDCD5}"/>
  </hyperlinks>
  <pageMargins left="0.7" right="0.7" top="0.75" bottom="0.75" header="0.3" footer="0.3"/>
  <ignoredErrors>
    <ignoredError sqref="C19:C20 C22:C28" numberStoredAsText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은정 유</cp:lastModifiedBy>
  <dcterms:created xsi:type="dcterms:W3CDTF">2025-05-28T19:49:01Z</dcterms:created>
  <dcterms:modified xsi:type="dcterms:W3CDTF">2025-06-01T05:18:08Z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