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68026e281a3a77a/Desktop/오빠두엑셀/오빠두Live/223회/"/>
    </mc:Choice>
  </mc:AlternateContent>
  <xr:revisionPtr revIDLastSave="304" documentId="13_ncr:1_{BA78F60F-CC5C-46C8-8F9E-FC8D7E1E011A}" xr6:coauthVersionLast="47" xr6:coauthVersionMax="47" xr10:uidLastSave="{7C3BA317-D2A2-48FC-8D04-89E935760D28}"/>
  <bookViews>
    <workbookView xWindow="-108" yWindow="-108" windowWidth="23256" windowHeight="12576" activeTab="3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LEANDATA" comment="데이터를 &quot;이메일 | 연락처 | 부서&quot;로 가공합니다.">_xlfn.LAMBDA(_xlpm.데이터,_xlfn.TEXTSPLIT(_xlfn.TEXTJOIN(",",,_xlpm.데이터),"/",","))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등록번호에서 성별을 추출합니다.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계를 구합니다.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 번호 형식으로 변경합니다.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값을 계산합니다.">_xlfn.LAMBDA(_xlpm.값,_xlpm.값^2)</definedName>
    <definedName name="STOCKCHART" comment="종목 코드의 주식 차트를 출력합니다.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9" l="1" a="1"/>
  <c r="H9" i="9" s="1"/>
  <c r="C18" i="3" a="1"/>
  <c r="C18" i="3" s="1"/>
  <c r="H26" i="9" l="1" a="1"/>
  <c r="H26" i="9" s="1"/>
  <c r="B9" i="9" a="1"/>
  <c r="B9" i="9" s="1"/>
  <c r="K10" i="5" l="1" a="1"/>
  <c r="K10" i="5" s="1"/>
  <c r="C10" i="5" a="1"/>
  <c r="C10" i="5" s="1"/>
  <c r="G10" i="4" a="1"/>
  <c r="G10" i="4" s="1"/>
  <c r="G17" i="4" a="1"/>
  <c r="G17" i="4" s="1"/>
  <c r="D15" i="4"/>
  <c r="D14" i="4"/>
  <c r="D11" i="4"/>
  <c r="D10" i="4"/>
  <c r="H10" i="3" a="1"/>
  <c r="H10" i="3" s="1"/>
  <c r="H24" i="3"/>
  <c r="H23" i="3"/>
  <c r="H22" i="3"/>
  <c r="H21" i="3"/>
  <c r="H20" i="3"/>
  <c r="H19" i="3"/>
  <c r="H18" i="3"/>
  <c r="C20" i="3" a="1"/>
  <c r="C20" i="3" s="1"/>
  <c r="C19" i="3" a="1"/>
  <c r="C19" i="3" s="1"/>
  <c r="D14" i="3" a="1"/>
  <c r="D14" i="3" s="1"/>
  <c r="D13" i="3" a="1"/>
  <c r="D13" i="3" s="1"/>
  <c r="D12" i="3" a="1"/>
  <c r="D12" i="3" s="1"/>
  <c r="D11" i="3" a="1"/>
  <c r="D11" i="3" s="1"/>
  <c r="D10" i="3" a="1"/>
  <c r="D10" i="3" s="1"/>
  <c r="T17" i="2"/>
  <c r="T16" i="2"/>
  <c r="T15" i="2"/>
  <c r="T14" i="2"/>
  <c r="T13" i="2"/>
  <c r="T12" i="2"/>
  <c r="T11" i="2"/>
  <c r="T10" i="2"/>
  <c r="K10" i="2" a="1"/>
  <c r="K10" i="2" s="1"/>
  <c r="J21" i="2" a="1"/>
  <c r="J21" i="2" s="1"/>
  <c r="K21" i="2" s="1" a="1"/>
  <c r="K21" i="2" s="1"/>
  <c r="E14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<sst xmlns="http://schemas.openxmlformats.org/spreadsheetml/2006/main" count="196" uniqueCount="187">
  <si>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</si>
  <si>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</si>
  <si>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</si>
  <si>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</si>
  <si>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</si>
  <si>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</si>
  <si>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</si>
  <si>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</si>
  <si>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</si>
  <si>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</si>
  <si>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</si>
  <si>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</si>
  <si>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</si>
  <si>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</si>
  <si>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</si>
  <si>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</si>
  <si>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</si>
  <si>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</si>
  <si>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</si>
  <si>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</si>
  <si>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</si>
  <si>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</si>
  <si>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</si>
  <si>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</si>
  <si>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</si>
  <si>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</si>
  <si>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</si>
  <si>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</si>
  <si>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</si>
  <si>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</si>
  <si>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</si>
  <si>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</si>
  <si>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</si>
  <si>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</si>
  <si>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</si>
  <si>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</si>
  <si>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</si>
  <si>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</si>
  <si>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</si>
  <si>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</si>
  <si>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</si>
  <si>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</si>
  <si>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</si>
  <si>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</si>
  <si>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</si>
  <si>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</si>
  <si>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</si>
  <si>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</si>
  <si>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</si>
  <si>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</si>
  <si>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</si>
  <si>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</si>
  <si>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</si>
  <si>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</si>
  <si>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</si>
  <si>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</si>
  <si>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</si>
  <si>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</si>
  <si>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</si>
  <si>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</si>
  <si>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</si>
  <si>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</si>
  <si>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</si>
  <si>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</si>
  <si>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</si>
  <si>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</si>
  <si>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</si>
  <si>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</si>
  <si>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</si>
  <si>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</si>
  <si>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</si>
  <si>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</si>
  <si>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</si>
  <si>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</si>
  <si>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</si>
  <si>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</si>
  <si>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</si>
  <si>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</si>
  <si>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</si>
  <si>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</si>
  <si>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</si>
  <si>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</si>
  <si>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</si>
  <si>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</si>
  <si>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</si>
  <si>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</si>
  <si>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</si>
  <si>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</si>
  <si>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</si>
  <si>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</si>
  <si>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</si>
  <si>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</si>
  <si>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</si>
  <si>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</si>
  <si>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</si>
  <si>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</si>
  <si>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</si>
  <si>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</si>
  <si>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</si>
  <si>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</si>
  <si>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</si>
  <si>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</si>
  <si>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</si>
  <si>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</si>
  <si>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</si>
  <si>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</si>
  <si>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</si>
  <si>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</si>
  <si>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</si>
  <si>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</si>
  <si>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</si>
  <si>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</si>
  <si>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</si>
  <si>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</si>
  <si>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</si>
  <si>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</si>
  <si>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</si>
  <si>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</si>
  <si>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</si>
  <si>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</si>
  <si>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</si>
  <si>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</si>
  <si>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</si>
  <si>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</si>
  <si>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</si>
  <si>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</si>
  <si>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</si>
  <si>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</si>
  <si>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</si>
  <si>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</si>
  <si>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</si>
  <si>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</si>
  <si>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</si>
  <si>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</si>
  <si>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</si>
  <si>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</si>
  <si>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</si>
  <si>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</si>
  <si>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</si>
  <si>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</si>
  <si>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</si>
  <si>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</si>
  <si>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</si>
  <si>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</si>
  <si>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</si>
  <si>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</si>
  <si>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</si>
  <si>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</si>
  <si>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</si>
  <si>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</si>
  <si>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</si>
  <si>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</si>
  <si>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</si>
  <si>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</si>
  <si>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</si>
  <si>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</si>
  <si>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</si>
  <si>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</si>
  <si>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</si>
  <si>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</si>
  <si>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</si>
  <si>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함수가 길어질 때, 특정 부분을 이름으로 설정해서 계산을 쉽게 할 수 있도록 도와주는 함수 (공식 간소화, 가독성/수식처리속도 개선 목적)</t>
    <phoneticPr fontId="2" type="noConversion"/>
  </si>
  <si>
    <t>b = 2, c = 3</t>
    <phoneticPr fontId="2" type="noConversion"/>
  </si>
  <si>
    <t>a +  b + c = ?</t>
    <phoneticPr fontId="2" type="noConversion"/>
  </si>
  <si>
    <t>Alt + Enter : 수식 줄바꿈</t>
    <phoneticPr fontId="2" type="noConversion"/>
  </si>
  <si>
    <t>※ 국가번호 따옴표 "" 사용 (X)</t>
    <phoneticPr fontId="2" type="noConversion"/>
  </si>
  <si>
    <t>OK</t>
    <phoneticPr fontId="2" type="noConversion"/>
  </si>
  <si>
    <t>NG</t>
    <phoneticPr fontId="2" type="noConversion"/>
  </si>
  <si>
    <t>LET</t>
    <phoneticPr fontId="2" type="noConversion"/>
  </si>
  <si>
    <t>엑셀 에이스</t>
    <phoneticPr fontId="2" type="noConversion"/>
  </si>
  <si>
    <t>이름관리자 : Ctrl + F3</t>
  </si>
  <si>
    <t>SQ 함수</t>
    <phoneticPr fontId="2" type="noConversion"/>
  </si>
  <si>
    <t>지정한 값의 제곱값을 계산합니다.</t>
    <phoneticPr fontId="2" type="noConversion"/>
  </si>
  <si>
    <t>"일금 "[DBNum4]G/표준" 원"</t>
    <phoneticPr fontId="2" type="noConversion"/>
  </si>
  <si>
    <t>TOCOL, WRAPROWS 처럼 데이터전처리에 효과적인 함수</t>
    <phoneticPr fontId="2" type="noConversion"/>
  </si>
  <si>
    <t>일반함수와 달리 동적배열함수는 더블클릭시 자동채우기 안 됨 (드래그해야함)</t>
    <phoneticPr fontId="2" type="noConversion"/>
  </si>
  <si>
    <t>전자기기&gt;휴대폰&gt;갤럭시</t>
    <phoneticPr fontId="2" type="noConversion"/>
  </si>
  <si>
    <t>의류&gt;여성의류&gt;드레스&gt;실크드레스</t>
    <phoneticPr fontId="2" type="noConversion"/>
  </si>
  <si>
    <t>간장게장: 50,000/된짱찌개:8,000</t>
    <phoneticPr fontId="2" type="noConversion"/>
  </si>
  <si>
    <t>문자 왼쪽 정렬, 숫자 오른쪽 정렬</t>
    <phoneticPr fontId="2" type="noConversion"/>
  </si>
  <si>
    <t>숙제!!!</t>
    <phoneticPr fontId="2" type="noConversion"/>
  </si>
  <si>
    <t>=stockchart("종목코드")</t>
    <phoneticPr fontId="2" type="noConversion"/>
  </si>
  <si>
    <t>https://ssl.pstatic.net/imgfinance/chart/mobile/mini/005930_end_up_tablet.png?1748589115000</t>
  </si>
  <si>
    <t>https://ssl.pstatic.net/imgfinance/chart/mobile/mini/005930_end_up_tablet.png?</t>
    <phoneticPr fontId="2" type="noConversion"/>
  </si>
  <si>
    <t>=LAMBDA(종목코드,IMAGE("https://ssl.pstatic.net/imgfinance/chart/mobile/mini/"&amp;TEXT(종목코드,"000000")&amp;"_end_up_tablet.png"))</t>
  </si>
  <si>
    <t>=LAMBDA(데이터,TEXTSPLIT(TEXTJOIN(",",,데이터),"/",","))</t>
    <phoneticPr fontId="2" type="noConversion"/>
  </si>
  <si>
    <t>나만의 함수를 만드는 도우미 함수 + 이름관리자와 함께 사용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</si>
</sst>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8" formatCode="[DBNum4]&quot;일금 &quot;General&quot; 원&quot;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FF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0" fillId="2" borderId="0" xfId="0" applyFont="1" applyFill="1">
      <alignment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3" fontId="3" fillId="0" borderId="1" xfId="0" applyNumberFormat="1" applyFont="1" applyBorder="1">
      <alignment vertical="center"/>
    </xf>
    <xf numFmtId="14" fontId="3" fillId="5" borderId="0" xfId="0" applyNumberFormat="1" applyFont="1" applyFill="1" applyBorder="1" applyAlignment="1">
      <alignment horizontal="center" vertical="center"/>
    </xf>
    <xf numFmtId="178" fontId="3" fillId="5" borderId="1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41" fontId="6" fillId="2" borderId="0" xfId="2" applyFont="1" applyFill="1">
      <alignment vertical="center"/>
    </xf>
    <xf numFmtId="41" fontId="1" fillId="4" borderId="0" xfId="2" applyFont="1" applyFill="1">
      <alignment vertical="center"/>
    </xf>
    <xf numFmtId="41" fontId="1" fillId="0" borderId="0" xfId="2" applyFont="1">
      <alignment vertical="center"/>
    </xf>
    <xf numFmtId="41" fontId="9" fillId="3" borderId="1" xfId="2" applyFont="1" applyFill="1" applyBorder="1" applyAlignment="1">
      <alignment horizontal="center" vertical="center"/>
    </xf>
    <xf numFmtId="41" fontId="1" fillId="0" borderId="1" xfId="2" applyFont="1" applyBorder="1">
      <alignment vertical="center"/>
    </xf>
    <xf numFmtId="0" fontId="3" fillId="0" borderId="0" xfId="0" quotePrefix="1" applyFont="1">
      <alignment vertical="center"/>
    </xf>
    <xf numFmtId="0" fontId="10" fillId="0" borderId="0" xfId="1">
      <alignment vertical="center"/>
    </xf>
    <xf numFmtId="0" fontId="1" fillId="0" borderId="0" xfId="0" quotePrefix="1" applyFont="1">
      <alignment vertical="center"/>
    </xf>
  </cellXfs>
  <cellStyles count="3">
    <cellStyle name="쉼표 [0]" xfId="2" builtinId="6"/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4" defaultTableStyle="TableStyleMedium2" defaultPivotStyle="PivotStyleLight16">
    <tableStyle name="Invisible" pivot="0" table="0" count="0" xr9:uid="{88DB3262-FBFC-4935-8427-73E002B1488D}"/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7" Type="http://schemas.openxmlformats.org/officeDocument/2006/relationships/image" Target="../media/image23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Relationship Id="rId6" Type="http://schemas.openxmlformats.org/officeDocument/2006/relationships/image" Target="../media/image22.png"/><Relationship Id="rId5" Type="http://schemas.openxmlformats.org/officeDocument/2006/relationships/image" Target="../media/image21.png"/><Relationship Id="rId4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7.png"/><Relationship Id="rId6" Type="http://schemas.openxmlformats.org/officeDocument/2006/relationships/image" Target="../media/image28.png"/><Relationship Id="rId5" Type="http://schemas.openxmlformats.org/officeDocument/2006/relationships/image" Target="../media/image27.png"/><Relationship Id="rId4" Type="http://schemas.openxmlformats.org/officeDocument/2006/relationships/image" Target="../media/image2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7.png"/><Relationship Id="rId4" Type="http://schemas.openxmlformats.org/officeDocument/2006/relationships/image" Target="../media/image2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7.png"/><Relationship Id="rId5" Type="http://schemas.openxmlformats.org/officeDocument/2006/relationships/image" Target="../media/image31.png"/><Relationship Id="rId4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png"/><Relationship Id="rId2" Type="http://schemas.openxmlformats.org/officeDocument/2006/relationships/image" Target="../media/image32.png"/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70067" y="3104651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18397" y="3104651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87384" y="3104651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330212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330212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6</xdr:row>
      <xdr:rowOff>146752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6</xdr:row>
      <xdr:rowOff>139591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0</xdr:col>
      <xdr:colOff>169985</xdr:colOff>
      <xdr:row>15</xdr:row>
      <xdr:rowOff>211016</xdr:rowOff>
    </xdr:from>
    <xdr:to>
      <xdr:col>6</xdr:col>
      <xdr:colOff>556303</xdr:colOff>
      <xdr:row>20</xdr:row>
      <xdr:rowOff>44439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419EA16-F9FD-0978-D0F6-D1CF13BEB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9985" y="3130062"/>
          <a:ext cx="3938410" cy="100573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</xdr:row>
      <xdr:rowOff>35170</xdr:rowOff>
    </xdr:from>
    <xdr:to>
      <xdr:col>6</xdr:col>
      <xdr:colOff>656493</xdr:colOff>
      <xdr:row>26</xdr:row>
      <xdr:rowOff>1637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B7C2F11-8A4B-9BCD-9060-FBD7321AE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1015" y="4595447"/>
          <a:ext cx="3997570" cy="904313"/>
        </a:xfrm>
        <a:prstGeom prst="rect">
          <a:avLst/>
        </a:prstGeom>
      </xdr:spPr>
    </xdr:pic>
    <xdr:clientData/>
  </xdr:twoCellAnchor>
  <xdr:twoCellAnchor editAs="oneCell">
    <xdr:from>
      <xdr:col>14</xdr:col>
      <xdr:colOff>105506</xdr:colOff>
      <xdr:row>18</xdr:row>
      <xdr:rowOff>140162</xdr:rowOff>
    </xdr:from>
    <xdr:to>
      <xdr:col>21</xdr:col>
      <xdr:colOff>560318</xdr:colOff>
      <xdr:row>20</xdr:row>
      <xdr:rowOff>197233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C655D5A-B5A2-C351-A005-9AA431375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694983" y="3762593"/>
          <a:ext cx="4804073" cy="525994"/>
        </a:xfrm>
        <a:prstGeom prst="rect">
          <a:avLst/>
        </a:prstGeom>
      </xdr:spPr>
    </xdr:pic>
    <xdr:clientData/>
  </xdr:twoCellAnchor>
  <xdr:twoCellAnchor editAs="oneCell">
    <xdr:from>
      <xdr:col>14</xdr:col>
      <xdr:colOff>117230</xdr:colOff>
      <xdr:row>21</xdr:row>
      <xdr:rowOff>8764</xdr:rowOff>
    </xdr:from>
    <xdr:to>
      <xdr:col>21</xdr:col>
      <xdr:colOff>358146</xdr:colOff>
      <xdr:row>22</xdr:row>
      <xdr:rowOff>222738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55E2633-C709-77CD-203F-247EDA3B5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706707" y="4334579"/>
          <a:ext cx="4590177" cy="44843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  <xdr:twoCellAnchor editAs="oneCell">
    <xdr:from>
      <xdr:col>9</xdr:col>
      <xdr:colOff>668213</xdr:colOff>
      <xdr:row>5</xdr:row>
      <xdr:rowOff>128582</xdr:rowOff>
    </xdr:from>
    <xdr:to>
      <xdr:col>12</xdr:col>
      <xdr:colOff>569072</xdr:colOff>
      <xdr:row>12</xdr:row>
      <xdr:rowOff>202350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9C33C2A-E5A5-4439-9F56-728F43B3C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241830" y="970095"/>
          <a:ext cx="1968199" cy="1544759"/>
        </a:xfrm>
        <a:prstGeom prst="rect">
          <a:avLst/>
        </a:prstGeom>
      </xdr:spPr>
    </xdr:pic>
    <xdr:clientData/>
  </xdr:twoCellAnchor>
  <xdr:twoCellAnchor editAs="oneCell">
    <xdr:from>
      <xdr:col>10</xdr:col>
      <xdr:colOff>5861</xdr:colOff>
      <xdr:row>12</xdr:row>
      <xdr:rowOff>224969</xdr:rowOff>
    </xdr:from>
    <xdr:to>
      <xdr:col>12</xdr:col>
      <xdr:colOff>550984</xdr:colOff>
      <xdr:row>19</xdr:row>
      <xdr:rowOff>75079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34507C5-46E8-57A5-4052-FAA8C19CB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268591" y="2537473"/>
          <a:ext cx="1923350" cy="1519884"/>
        </a:xfrm>
        <a:prstGeom prst="rect">
          <a:avLst/>
        </a:prstGeom>
      </xdr:spPr>
    </xdr:pic>
    <xdr:clientData/>
  </xdr:twoCellAnchor>
  <xdr:twoCellAnchor editAs="oneCell">
    <xdr:from>
      <xdr:col>10</xdr:col>
      <xdr:colOff>20466</xdr:colOff>
      <xdr:row>19</xdr:row>
      <xdr:rowOff>135833</xdr:rowOff>
    </xdr:from>
    <xdr:to>
      <xdr:col>12</xdr:col>
      <xdr:colOff>550984</xdr:colOff>
      <xdr:row>25</xdr:row>
      <xdr:rowOff>209604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B3CAD56-4208-476D-2E8A-5DBB5319F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283196" y="4118111"/>
          <a:ext cx="1908745" cy="150500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  <xdr:twoCellAnchor editAs="oneCell">
    <xdr:from>
      <xdr:col>7</xdr:col>
      <xdr:colOff>159984</xdr:colOff>
      <xdr:row>7</xdr:row>
      <xdr:rowOff>128954</xdr:rowOff>
    </xdr:from>
    <xdr:to>
      <xdr:col>10</xdr:col>
      <xdr:colOff>200531</xdr:colOff>
      <xdr:row>14</xdr:row>
      <xdr:rowOff>217270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BF055B5E-43E1-C0AC-A910-20A69D12E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752999" y="1342292"/>
          <a:ext cx="2097947" cy="16299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5</xdr:row>
      <xdr:rowOff>132768</xdr:rowOff>
    </xdr:from>
    <xdr:to>
      <xdr:col>8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  <xdr:twoCellAnchor editAs="oneCell">
    <xdr:from>
      <xdr:col>1</xdr:col>
      <xdr:colOff>13251</xdr:colOff>
      <xdr:row>20</xdr:row>
      <xdr:rowOff>78819</xdr:rowOff>
    </xdr:from>
    <xdr:to>
      <xdr:col>4</xdr:col>
      <xdr:colOff>408830</xdr:colOff>
      <xdr:row>26</xdr:row>
      <xdr:rowOff>261764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EBAA53B-B7E1-3A3C-15C3-71AACDC29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790" y="5002002"/>
          <a:ext cx="4020049" cy="1971989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28</xdr:row>
      <xdr:rowOff>59635</xdr:rowOff>
    </xdr:from>
    <xdr:to>
      <xdr:col>4</xdr:col>
      <xdr:colOff>364435</xdr:colOff>
      <xdr:row>30</xdr:row>
      <xdr:rowOff>60463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FDFE2E0-05A8-777F-598C-AAC763440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38540" y="7368209"/>
          <a:ext cx="3988904" cy="59717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58615</xdr:colOff>
      <xdr:row>29</xdr:row>
      <xdr:rowOff>175847</xdr:rowOff>
    </xdr:from>
    <xdr:to>
      <xdr:col>2</xdr:col>
      <xdr:colOff>627145</xdr:colOff>
      <xdr:row>38</xdr:row>
      <xdr:rowOff>41031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35FFCE4-F045-7122-3F10-174878827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3077" y="6646985"/>
          <a:ext cx="2532145" cy="1975338"/>
        </a:xfrm>
        <a:prstGeom prst="rect">
          <a:avLst/>
        </a:prstGeom>
      </xdr:spPr>
    </xdr:pic>
    <xdr:clientData/>
  </xdr:twoCellAnchor>
  <xdr:twoCellAnchor editAs="oneCell">
    <xdr:from>
      <xdr:col>7</xdr:col>
      <xdr:colOff>31065</xdr:colOff>
      <xdr:row>14</xdr:row>
      <xdr:rowOff>117522</xdr:rowOff>
    </xdr:from>
    <xdr:to>
      <xdr:col>8</xdr:col>
      <xdr:colOff>604538</xdr:colOff>
      <xdr:row>22</xdr:row>
      <xdr:rowOff>90223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C845F43-32DB-EBEE-4517-3DEAC4BB4C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119945" y="3066462"/>
          <a:ext cx="2402273" cy="1862461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hyperlink" Target="https://ssl.pstatic.net/imgfinance/chart/mobile/mini/005930_end_up_tablet.png?" TargetMode="Externa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7.399999999999999"/>
  <cols>
    <col min="1" max="1" width="5.6992187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9.2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28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26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25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24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7.399999999999999"/>
  <cols>
    <col min="3" max="3" width="4.69921875" customWidth="1"/>
    <col min="4" max="4" width="6" style="17" customWidth="1"/>
    <col min="5" max="5" width="73.296875" style="16" customWidth="1"/>
    <col min="6" max="6" width="12.5" style="16" customWidth="1"/>
    <col min="7" max="7" width="13.19921875" customWidth="1"/>
    <col min="8" max="8" width="25.3984375" hidden="1" customWidth="1"/>
  </cols>
  <sheetData>
    <row r="1" spans="4:8" ht="12.6" customHeight="1" thickBot="1"/>
    <row r="2" spans="4:8" ht="115.8" customHeight="1" thickBot="1">
      <c r="D2" s="76"/>
      <c r="E2" s="77"/>
      <c r="F2" s="77"/>
      <c r="G2" s="78"/>
    </row>
    <row r="3" spans="4:8" ht="10.199999999999999" customHeight="1"/>
    <row r="4" spans="4:8" ht="24.75" customHeight="1">
      <c r="D4" s="17" t="s">
        <v>34</v>
      </c>
      <c r="E4" s="17" t="s">
        <v>33</v>
      </c>
      <c r="F4" s="17" t="s">
        <v>32</v>
      </c>
      <c r="G4" s="16" t="s">
        <v>31</v>
      </c>
      <c r="H4" t="s">
        <v>30</v>
      </c>
    </row>
    <row r="5" spans="4:8" ht="24.75" customHeight="1">
      <c r="D5" s="21">
        <f t="shared" ref="D5:D10" si="0">ROW()-4</f>
        <v>1</v>
      </c>
      <c r="E5" s="17" t="s">
        <v>50</v>
      </c>
      <c r="F5" s="16" t="s">
        <v>57</v>
      </c>
      <c r="G5" s="18" t="str">
        <f t="shared" ref="G5:G10" si="1">HYPERLINK(H5,"바로가기")</f>
        <v>바로가기</v>
      </c>
      <c r="H5" t="s">
        <v>56</v>
      </c>
    </row>
    <row r="6" spans="4:8" ht="24.75" customHeight="1">
      <c r="D6" s="21">
        <f t="shared" si="0"/>
        <v>2</v>
      </c>
      <c r="E6" s="17" t="s">
        <v>51</v>
      </c>
      <c r="F6" s="16" t="s">
        <v>58</v>
      </c>
      <c r="G6" s="18" t="str">
        <f t="shared" si="1"/>
        <v>바로가기</v>
      </c>
      <c r="H6" t="s">
        <v>55</v>
      </c>
    </row>
    <row r="7" spans="4:8" ht="24.75" customHeight="1">
      <c r="D7" s="21">
        <f t="shared" si="0"/>
        <v>3</v>
      </c>
      <c r="E7" s="17" t="s">
        <v>52</v>
      </c>
      <c r="F7" s="16" t="s">
        <v>53</v>
      </c>
      <c r="G7" s="18" t="str">
        <f t="shared" si="1"/>
        <v>바로가기</v>
      </c>
      <c r="H7" t="s">
        <v>54</v>
      </c>
    </row>
    <row r="8" spans="4:8" ht="24.75" customHeight="1">
      <c r="D8" s="21">
        <f t="shared" si="0"/>
        <v>4</v>
      </c>
      <c r="E8" s="20" t="s">
        <v>60</v>
      </c>
      <c r="F8" s="19" t="s">
        <v>63</v>
      </c>
      <c r="G8" s="18" t="str">
        <f t="shared" si="1"/>
        <v>바로가기</v>
      </c>
      <c r="H8" s="22" t="s">
        <v>59</v>
      </c>
    </row>
    <row r="9" spans="4:8" ht="24.75" customHeight="1">
      <c r="D9" s="21">
        <f t="shared" si="0"/>
        <v>5</v>
      </c>
      <c r="E9" s="20" t="s">
        <v>61</v>
      </c>
      <c r="F9" s="19" t="s">
        <v>29</v>
      </c>
      <c r="G9" s="18" t="str">
        <f t="shared" si="1"/>
        <v>바로가기</v>
      </c>
      <c r="H9" t="s">
        <v>65</v>
      </c>
    </row>
    <row r="10" spans="4:8" ht="24.75" customHeight="1">
      <c r="D10" s="21">
        <f t="shared" si="0"/>
        <v>6</v>
      </c>
      <c r="E10" s="20" t="s">
        <v>62</v>
      </c>
      <c r="F10" s="19" t="s">
        <v>64</v>
      </c>
      <c r="G10" s="18" t="str">
        <f t="shared" si="1"/>
        <v>바로가기</v>
      </c>
      <c r="H10" t="s">
        <v>66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7.399999999999999"/>
  <cols>
    <col min="1" max="1" width="5.3984375" customWidth="1"/>
    <col min="2" max="12" width="8.796875" customWidth="1"/>
    <col min="13" max="13" width="3.69921875" customWidth="1"/>
    <col min="14" max="14" width="6.59765625" customWidth="1"/>
    <col min="15" max="16383" width="8.796875" hidden="1"/>
    <col min="16384" max="16384" width="0.59765625" hidden="1" customWidth="1"/>
  </cols>
  <sheetData>
    <row r="1" spans="1:14" ht="142.19999999999999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ht="177.6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" customHeight="1">
      <c r="A4" s="80" t="s">
        <v>49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6" spans="1:14" ht="47.4" customHeight="1">
      <c r="C6" s="25" t="s">
        <v>48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2" customHeight="1">
      <c r="C7" s="28" t="s">
        <v>47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" customHeight="1">
      <c r="C13" s="25" t="s">
        <v>46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2" customHeight="1">
      <c r="C14" s="24" t="s">
        <v>45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" customHeight="1">
      <c r="C20" s="25" t="s">
        <v>44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2" customHeight="1">
      <c r="C21" s="27" t="s">
        <v>43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" customHeight="1">
      <c r="C27" s="25" t="s">
        <v>42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2" customHeight="1">
      <c r="C28" s="81" t="s">
        <v>41</v>
      </c>
      <c r="D28" s="81"/>
      <c r="E28" s="81"/>
      <c r="F28" s="81"/>
      <c r="G28" s="81"/>
      <c r="H28" s="81"/>
      <c r="I28" s="81"/>
      <c r="J28" s="81"/>
      <c r="K28" s="81"/>
      <c r="L28" s="81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" customHeight="1">
      <c r="C34" s="25" t="s">
        <v>40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2" customHeight="1">
      <c r="C35" s="24" t="s">
        <v>39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" customHeight="1">
      <c r="C41" s="25" t="s">
        <v>38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2" customHeight="1">
      <c r="C42" s="24" t="s">
        <v>37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" customHeight="1">
      <c r="C48" s="25" t="s">
        <v>36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2" customHeight="1">
      <c r="C49" s="24" t="s">
        <v>35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28"/>
  <sheetViews>
    <sheetView showGridLines="0" tabSelected="1" zoomScaleNormal="100" workbookViewId="0"/>
  </sheetViews>
  <sheetFormatPr defaultColWidth="9" defaultRowHeight="18.75" customHeight="1"/>
  <cols>
    <col min="1" max="1" width="2.796875" style="1" customWidth="1"/>
    <col min="2" max="2" width="11.5" style="1" customWidth="1"/>
    <col min="3" max="3" width="6" style="1" customWidth="1"/>
    <col min="4" max="4" width="3.19921875" style="1" customWidth="1"/>
    <col min="5" max="5" width="15.09765625" style="1" customWidth="1"/>
    <col min="6" max="6" width="8" style="1" customWidth="1"/>
    <col min="7" max="7" width="11.296875" style="1" customWidth="1"/>
    <col min="8" max="8" width="3.09765625" style="1" customWidth="1"/>
    <col min="9" max="9" width="20.69921875" style="3" customWidth="1"/>
    <col min="10" max="10" width="12.19921875" style="3" customWidth="1"/>
    <col min="11" max="11" width="10.59765625" style="10" customWidth="1"/>
    <col min="12" max="12" width="3.296875" style="10" customWidth="1"/>
    <col min="13" max="13" width="9" style="10" customWidth="1"/>
    <col min="14" max="14" width="9" style="10"/>
    <col min="15" max="15" width="3.097656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93" t="s">
        <v>161</v>
      </c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6" customHeight="1"/>
    <row r="7" spans="1:21" ht="19.8" customHeight="1">
      <c r="J7" s="74" t="s">
        <v>152</v>
      </c>
      <c r="K7" s="74"/>
      <c r="P7" s="74" t="s">
        <v>153</v>
      </c>
    </row>
    <row r="8" spans="1:21" ht="8.4" customHeight="1"/>
    <row r="9" spans="1:21" s="2" customFormat="1" ht="18.75" customHeight="1">
      <c r="B9" s="31" t="s">
        <v>70</v>
      </c>
      <c r="C9" s="32"/>
      <c r="E9" s="37" t="s">
        <v>71</v>
      </c>
      <c r="F9" s="38"/>
      <c r="G9" s="39"/>
      <c r="I9" s="45" t="s">
        <v>136</v>
      </c>
      <c r="J9" s="45" t="s">
        <v>137</v>
      </c>
      <c r="K9" s="45" t="s">
        <v>138</v>
      </c>
      <c r="M9" s="45" t="s">
        <v>138</v>
      </c>
      <c r="N9" s="45" t="s">
        <v>151</v>
      </c>
      <c r="P9" s="45" t="s">
        <v>92</v>
      </c>
      <c r="Q9" s="45" t="s">
        <v>88</v>
      </c>
      <c r="R9" s="45" t="s">
        <v>89</v>
      </c>
      <c r="S9" s="45" t="s">
        <v>90</v>
      </c>
      <c r="T9" s="45" t="s">
        <v>91</v>
      </c>
      <c r="U9" s="49" t="s">
        <v>93</v>
      </c>
    </row>
    <row r="10" spans="1:21" s="2" customFormat="1" ht="18.75" customHeight="1">
      <c r="B10" s="33" t="s">
        <v>162</v>
      </c>
      <c r="C10" s="34"/>
      <c r="E10" s="40" t="s">
        <v>72</v>
      </c>
      <c r="G10" s="41"/>
      <c r="I10" s="30" t="s">
        <v>128</v>
      </c>
      <c r="J10" s="30"/>
      <c r="K10" s="30" t="str" cm="1">
        <f t="array" ref="K10:K17">_xlfn.LET(_xlpm.국가번호,_xlfn.TEXTBEFORE(I10:I17," "),
       _xlpm.국가,_xlfn.XLOOKUP(_xlpm.국가번호,M10:M15,N10:N15),
       _xlpm.국가)</f>
        <v>한국</v>
      </c>
      <c r="M10" s="30" t="s">
        <v>139</v>
      </c>
      <c r="N10" s="30" t="s">
        <v>140</v>
      </c>
      <c r="P10" s="30" t="s">
        <v>78</v>
      </c>
      <c r="Q10" s="46">
        <v>27</v>
      </c>
      <c r="R10" s="46">
        <v>32</v>
      </c>
      <c r="S10" s="46">
        <v>45</v>
      </c>
      <c r="T10" s="100">
        <f>_xlfn.LET(_xlpm.합계,SUM(Q10:S10),IF(_xlpm.합계&gt;=100,_xlpm.합계*1.1,_xlpm.합계))</f>
        <v>114.4</v>
      </c>
    </row>
    <row r="11" spans="1:21" s="2" customFormat="1" ht="18.75" customHeight="1">
      <c r="B11" s="35" t="s">
        <v>163</v>
      </c>
      <c r="C11" s="36"/>
      <c r="E11" s="82" t="s">
        <v>73</v>
      </c>
      <c r="F11" s="83"/>
      <c r="G11" s="84"/>
      <c r="I11" s="30" t="s">
        <v>129</v>
      </c>
      <c r="J11" s="30"/>
      <c r="K11" s="30" t="str">
        <v>미국</v>
      </c>
      <c r="M11" s="30" t="s">
        <v>141</v>
      </c>
      <c r="N11" s="30" t="s">
        <v>142</v>
      </c>
      <c r="P11" s="30" t="s">
        <v>80</v>
      </c>
      <c r="Q11" s="46">
        <v>20</v>
      </c>
      <c r="R11" s="46">
        <v>30</v>
      </c>
      <c r="S11" s="46">
        <v>44</v>
      </c>
      <c r="T11" s="100">
        <f t="shared" ref="T11:T17" si="0">_xlfn.LET(_xlpm.합계,SUM(Q11:S11),IF(_xlpm.합계&gt;=100,_xlpm.합계*1.1,_xlpm.합계))</f>
        <v>94</v>
      </c>
    </row>
    <row r="12" spans="1:21" s="2" customFormat="1" ht="18.600000000000001" customHeight="1">
      <c r="E12" s="85"/>
      <c r="F12" s="86"/>
      <c r="G12" s="87"/>
      <c r="I12" s="30" t="s">
        <v>130</v>
      </c>
      <c r="J12" s="30"/>
      <c r="K12" s="30" t="str">
        <v>일본</v>
      </c>
      <c r="M12" s="30" t="s">
        <v>143</v>
      </c>
      <c r="N12" s="30" t="s">
        <v>144</v>
      </c>
      <c r="P12" s="30" t="s">
        <v>85</v>
      </c>
      <c r="Q12" s="46">
        <v>37</v>
      </c>
      <c r="R12" s="46">
        <v>39</v>
      </c>
      <c r="S12" s="46">
        <v>23</v>
      </c>
      <c r="T12" s="100">
        <f t="shared" si="0"/>
        <v>99</v>
      </c>
    </row>
    <row r="13" spans="1:21" s="2" customFormat="1" ht="18.75" customHeight="1">
      <c r="B13" s="97">
        <f>_xlfn.LET(_xlpm.a, 1, _xlpm.b, 2, _xlpm.c, 3, _xlpm.a+_xlpm.b+_xlpm.c)</f>
        <v>6</v>
      </c>
      <c r="C13" s="98"/>
      <c r="F13" s="99">
        <v>10000</v>
      </c>
      <c r="G13" s="99">
        <v>20000</v>
      </c>
      <c r="I13" s="30" t="s">
        <v>131</v>
      </c>
      <c r="J13" s="30"/>
      <c r="K13" s="30" t="str">
        <v>중국</v>
      </c>
      <c r="M13" s="30" t="s">
        <v>145</v>
      </c>
      <c r="N13" s="30" t="s">
        <v>146</v>
      </c>
      <c r="P13" s="30" t="s">
        <v>81</v>
      </c>
      <c r="Q13" s="46">
        <v>22</v>
      </c>
      <c r="R13" s="46">
        <v>45</v>
      </c>
      <c r="S13" s="46">
        <v>33</v>
      </c>
      <c r="T13" s="100">
        <f t="shared" si="0"/>
        <v>110.00000000000001</v>
      </c>
    </row>
    <row r="14" spans="1:21" s="2" customFormat="1" ht="18.75" customHeight="1">
      <c r="E14" s="94">
        <f>_xlfn.LET(_xlpm.view1, F13, _xlpm.view3, G13, _xlpm.view3*(2+0.2*(_xlpm.view3/_xlpm.view1)+1.8*(_xlpm.view1/_xlpm.view3)+3*(_xlpm.view3/_xlpm.view1)))</f>
        <v>186000</v>
      </c>
      <c r="F14" s="95"/>
      <c r="G14" s="96"/>
      <c r="I14" s="30" t="s">
        <v>132</v>
      </c>
      <c r="J14" s="30"/>
      <c r="K14" s="30" t="str">
        <v>독일</v>
      </c>
      <c r="M14" s="30" t="s">
        <v>147</v>
      </c>
      <c r="N14" s="30" t="s">
        <v>148</v>
      </c>
      <c r="P14" s="30" t="s">
        <v>86</v>
      </c>
      <c r="Q14" s="46">
        <v>39</v>
      </c>
      <c r="R14" s="46">
        <v>43</v>
      </c>
      <c r="S14" s="46">
        <v>35</v>
      </c>
      <c r="T14" s="100">
        <f t="shared" si="0"/>
        <v>128.70000000000002</v>
      </c>
    </row>
    <row r="15" spans="1:21" s="2" customFormat="1" ht="18.75" customHeight="1">
      <c r="I15" s="30" t="s">
        <v>133</v>
      </c>
      <c r="J15" s="30"/>
      <c r="K15" s="30" t="str">
        <v>싱가포르</v>
      </c>
      <c r="M15" s="30" t="s">
        <v>149</v>
      </c>
      <c r="N15" s="30" t="s">
        <v>150</v>
      </c>
      <c r="P15" s="30" t="s">
        <v>82</v>
      </c>
      <c r="Q15" s="46">
        <v>43</v>
      </c>
      <c r="R15" s="46">
        <v>40</v>
      </c>
      <c r="S15" s="46">
        <v>31</v>
      </c>
      <c r="T15" s="100">
        <f t="shared" si="0"/>
        <v>125.4</v>
      </c>
    </row>
    <row r="16" spans="1:21" s="2" customFormat="1" ht="18.75" customHeight="1">
      <c r="B16" s="2" t="s">
        <v>166</v>
      </c>
      <c r="I16" s="30" t="s">
        <v>134</v>
      </c>
      <c r="J16" s="30"/>
      <c r="K16" s="30" t="str">
        <v>한국</v>
      </c>
      <c r="M16" s="3"/>
      <c r="N16" s="3"/>
      <c r="P16" s="30" t="s">
        <v>87</v>
      </c>
      <c r="Q16" s="46">
        <v>20</v>
      </c>
      <c r="R16" s="46">
        <v>43</v>
      </c>
      <c r="S16" s="46">
        <v>28</v>
      </c>
      <c r="T16" s="100">
        <f t="shared" si="0"/>
        <v>91</v>
      </c>
    </row>
    <row r="17" spans="2:20" s="2" customFormat="1" ht="18.75" customHeight="1">
      <c r="I17" s="30" t="s">
        <v>135</v>
      </c>
      <c r="J17" s="30"/>
      <c r="K17" s="30" t="str">
        <v>미국</v>
      </c>
      <c r="M17" s="10"/>
      <c r="N17" s="10"/>
      <c r="P17" s="30" t="s">
        <v>84</v>
      </c>
      <c r="Q17" s="46">
        <v>22</v>
      </c>
      <c r="R17" s="46">
        <v>40</v>
      </c>
      <c r="S17" s="46">
        <v>36</v>
      </c>
      <c r="T17" s="100">
        <f t="shared" si="0"/>
        <v>98</v>
      </c>
    </row>
    <row r="18" spans="2:20" s="2" customFormat="1" ht="18.75" customHeight="1">
      <c r="I18" s="3"/>
      <c r="J18" s="3"/>
      <c r="L18" s="3"/>
      <c r="M18" s="10"/>
      <c r="N18" s="10"/>
    </row>
    <row r="19" spans="2:20" ht="18.75" customHeight="1">
      <c r="K19" s="65" t="s">
        <v>164</v>
      </c>
    </row>
    <row r="21" spans="2:20" ht="18.75" customHeight="1">
      <c r="J21" s="30" t="str" cm="1">
        <f t="array" ref="J21:J28">_xlfn.TEXTBEFORE(I10:I17," ")</f>
        <v>(+82)</v>
      </c>
      <c r="K21" s="30" t="str" cm="1">
        <f t="array" ref="K21:K28">_xlfn.XLOOKUP(J21:J28,M10:M15,N10:N15)</f>
        <v>한국</v>
      </c>
    </row>
    <row r="22" spans="2:20" ht="18.75" customHeight="1">
      <c r="B22" s="1" t="s">
        <v>167</v>
      </c>
      <c r="J22" s="30" t="str">
        <v>(+1)</v>
      </c>
      <c r="K22" s="30" t="str">
        <v>미국</v>
      </c>
    </row>
    <row r="23" spans="2:20" ht="18.75" customHeight="1">
      <c r="J23" s="30" t="str">
        <v>(+81)</v>
      </c>
      <c r="K23" s="30" t="str">
        <v>일본</v>
      </c>
    </row>
    <row r="24" spans="2:20" ht="18.75" customHeight="1">
      <c r="J24" s="30" t="str">
        <v>(+86)</v>
      </c>
      <c r="K24" s="30" t="str">
        <v>중국</v>
      </c>
    </row>
    <row r="25" spans="2:20" ht="18.75" customHeight="1">
      <c r="J25" s="30" t="str">
        <v>(+49)</v>
      </c>
      <c r="K25" s="30" t="str">
        <v>독일</v>
      </c>
    </row>
    <row r="26" spans="2:20" ht="18.75" customHeight="1">
      <c r="J26" s="30" t="str">
        <v>(+65)</v>
      </c>
      <c r="K26" s="30" t="str">
        <v>싱가포르</v>
      </c>
    </row>
    <row r="27" spans="2:20" ht="18.75" customHeight="1">
      <c r="B27" s="1" t="s">
        <v>165</v>
      </c>
      <c r="J27" s="30" t="str">
        <v>(+82)</v>
      </c>
      <c r="K27" s="30" t="str">
        <v>한국</v>
      </c>
    </row>
    <row r="28" spans="2:20" ht="18.75" customHeight="1">
      <c r="J28" s="30" t="str">
        <v>(+1)</v>
      </c>
      <c r="K28" s="30" t="str">
        <v>미국</v>
      </c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O34"/>
  <sheetViews>
    <sheetView showGridLines="0" zoomScale="115" zoomScaleNormal="115" workbookViewId="0"/>
  </sheetViews>
  <sheetFormatPr defaultColWidth="9" defaultRowHeight="18.75" customHeight="1"/>
  <cols>
    <col min="1" max="1" width="3.09765625" style="1" customWidth="1"/>
    <col min="2" max="3" width="10.796875" style="1" customWidth="1"/>
    <col min="4" max="4" width="11.09765625" style="1" bestFit="1" customWidth="1"/>
    <col min="5" max="5" width="8.296875" style="1" customWidth="1"/>
    <col min="6" max="6" width="9.5" style="3" customWidth="1"/>
    <col min="7" max="7" width="24.19921875" style="3" customWidth="1"/>
    <col min="8" max="8" width="12.59765625" style="1" customWidth="1"/>
    <col min="9" max="9" width="9" style="1" customWidth="1"/>
    <col min="10" max="16384" width="9" style="1"/>
  </cols>
  <sheetData>
    <row r="1" spans="1:15" s="6" customFormat="1" ht="6.75" customHeight="1">
      <c r="A1" s="7"/>
      <c r="B1" s="7"/>
      <c r="C1" s="7"/>
      <c r="D1" s="7"/>
      <c r="E1" s="7"/>
      <c r="F1" s="43"/>
      <c r="H1" s="7"/>
      <c r="I1" s="7"/>
    </row>
    <row r="2" spans="1:15" s="6" customFormat="1" ht="18.75" customHeight="1">
      <c r="A2" s="7"/>
      <c r="B2" s="9" t="s">
        <v>9</v>
      </c>
      <c r="C2" s="7"/>
      <c r="D2" s="93" t="s">
        <v>186</v>
      </c>
      <c r="E2" s="7"/>
      <c r="F2" s="43"/>
      <c r="H2" s="7"/>
      <c r="I2" s="7"/>
    </row>
    <row r="3" spans="1:15" s="6" customFormat="1" ht="15" customHeight="1">
      <c r="A3" s="7"/>
      <c r="B3" s="8" t="s">
        <v>8</v>
      </c>
      <c r="C3" s="7"/>
      <c r="D3" s="7"/>
      <c r="E3" s="7"/>
      <c r="F3" s="43"/>
      <c r="H3" s="7"/>
      <c r="I3" s="7"/>
    </row>
    <row r="4" spans="1:15" s="6" customFormat="1" ht="4.5" customHeight="1">
      <c r="A4" s="7"/>
      <c r="B4" s="8"/>
      <c r="C4" s="7"/>
      <c r="D4" s="7"/>
      <c r="E4" s="7"/>
      <c r="F4" s="43"/>
      <c r="H4" s="7"/>
      <c r="I4" s="7"/>
    </row>
    <row r="5" spans="1:15" s="4" customFormat="1" ht="21.75" customHeight="1">
      <c r="B5" s="5" t="s">
        <v>7</v>
      </c>
      <c r="F5" s="44"/>
      <c r="G5" s="44"/>
      <c r="K5" s="1" t="s">
        <v>170</v>
      </c>
      <c r="O5" s="4" t="s">
        <v>169</v>
      </c>
    </row>
    <row r="6" spans="1:15" ht="12" customHeight="1">
      <c r="O6" s="1" t="s">
        <v>168</v>
      </c>
    </row>
    <row r="7" spans="1:15" ht="19.8" customHeight="1">
      <c r="G7" s="50" t="s">
        <v>159</v>
      </c>
      <c r="O7" s="1" t="s">
        <v>4</v>
      </c>
    </row>
    <row r="8" spans="1:15" ht="9" customHeight="1"/>
    <row r="9" spans="1:15" ht="18.75" customHeight="1">
      <c r="B9" s="45" t="s">
        <v>6</v>
      </c>
      <c r="C9" s="45" t="s">
        <v>5</v>
      </c>
      <c r="D9" s="45" t="s">
        <v>4</v>
      </c>
      <c r="F9" s="45" t="s">
        <v>67</v>
      </c>
      <c r="G9" s="45" t="s">
        <v>68</v>
      </c>
      <c r="H9" s="45" t="s">
        <v>69</v>
      </c>
    </row>
    <row r="10" spans="1:15" ht="18.75" customHeight="1">
      <c r="B10" s="51">
        <v>1</v>
      </c>
      <c r="C10" s="51">
        <v>2</v>
      </c>
      <c r="D10" s="51" cm="1">
        <f t="array" ref="D10">MYSUM(B10,C10)</f>
        <v>3</v>
      </c>
      <c r="F10" s="30" t="s">
        <v>78</v>
      </c>
      <c r="G10" s="30" t="s">
        <v>74</v>
      </c>
      <c r="H10" s="30" t="str" cm="1">
        <f t="array" ref="H10:H16">FINDGENDER(G10:G16)</f>
        <v>남성</v>
      </c>
    </row>
    <row r="11" spans="1:15" ht="18.75" customHeight="1">
      <c r="B11" s="52">
        <v>8</v>
      </c>
      <c r="C11" s="52">
        <v>9</v>
      </c>
      <c r="D11" s="52" cm="1">
        <f t="array" ref="D11">MYSUM(B11,C11)</f>
        <v>17</v>
      </c>
      <c r="F11" s="30" t="s">
        <v>80</v>
      </c>
      <c r="G11" s="30" t="s">
        <v>158</v>
      </c>
      <c r="H11" s="30" t="str">
        <v>남성</v>
      </c>
    </row>
    <row r="12" spans="1:15" ht="18.75" customHeight="1">
      <c r="B12" s="51">
        <v>4</v>
      </c>
      <c r="C12" s="51">
        <v>10</v>
      </c>
      <c r="D12" s="51" cm="1">
        <f t="array" ref="D12">MYSUM(B12,C12)</f>
        <v>14</v>
      </c>
      <c r="F12" s="30" t="s">
        <v>79</v>
      </c>
      <c r="G12" s="30" t="s">
        <v>75</v>
      </c>
      <c r="H12" s="30" t="str">
        <v>여성</v>
      </c>
    </row>
    <row r="13" spans="1:15" ht="18.75" customHeight="1">
      <c r="B13" s="52">
        <v>7</v>
      </c>
      <c r="C13" s="52">
        <v>10</v>
      </c>
      <c r="D13" s="52" cm="1">
        <f t="array" ref="D13">MYSUM(B13,C13)</f>
        <v>17</v>
      </c>
      <c r="F13" s="30" t="s">
        <v>81</v>
      </c>
      <c r="G13" s="30" t="s">
        <v>156</v>
      </c>
      <c r="H13" s="30" t="str">
        <v>여성</v>
      </c>
    </row>
    <row r="14" spans="1:15" ht="18.75" customHeight="1">
      <c r="B14" s="51">
        <v>1</v>
      </c>
      <c r="C14" s="51">
        <v>10</v>
      </c>
      <c r="D14" s="51" cm="1">
        <f t="array" ref="D14">MYSUM(B14,C14)</f>
        <v>11</v>
      </c>
      <c r="F14" s="30" t="s">
        <v>83</v>
      </c>
      <c r="G14" s="30" t="s">
        <v>76</v>
      </c>
      <c r="H14" s="30" t="str">
        <v>여성</v>
      </c>
    </row>
    <row r="15" spans="1:15" ht="18.75" customHeight="1">
      <c r="F15" s="30" t="s">
        <v>82</v>
      </c>
      <c r="G15" s="30" t="s">
        <v>157</v>
      </c>
      <c r="H15" s="30" t="str">
        <v>남성</v>
      </c>
    </row>
    <row r="16" spans="1:15" ht="18.75" customHeight="1">
      <c r="F16" s="30" t="s">
        <v>84</v>
      </c>
      <c r="G16" s="30" t="s">
        <v>77</v>
      </c>
      <c r="H16" s="30" t="str">
        <v>남성</v>
      </c>
    </row>
    <row r="17" spans="2:8" ht="18.75" customHeight="1">
      <c r="B17" s="45" t="s">
        <v>154</v>
      </c>
      <c r="C17" s="45" t="s">
        <v>155</v>
      </c>
    </row>
    <row r="18" spans="2:8" ht="18.75" customHeight="1">
      <c r="B18" s="75">
        <v>2</v>
      </c>
      <c r="C18" s="75" cm="1">
        <f t="array" ref="C18">SQ(B18)</f>
        <v>4</v>
      </c>
      <c r="D18" s="1" t="s">
        <v>171</v>
      </c>
      <c r="H18" s="30" t="str">
        <f>IF(ISODD(MID(G10,8,1)),"남성","여성")</f>
        <v>남성</v>
      </c>
    </row>
    <row r="19" spans="2:8" ht="18.75" customHeight="1">
      <c r="B19" s="75">
        <v>7</v>
      </c>
      <c r="C19" s="75" cm="1">
        <f t="array" ref="C19">SQ(B19)</f>
        <v>49</v>
      </c>
      <c r="D19" s="1" t="s">
        <v>172</v>
      </c>
      <c r="H19" s="30" t="str">
        <f>IF(ISODD(MID(G11,8,1)),"남성","여성")</f>
        <v>남성</v>
      </c>
    </row>
    <row r="20" spans="2:8" ht="18.75" customHeight="1">
      <c r="B20" s="75">
        <v>9</v>
      </c>
      <c r="C20" s="75" cm="1">
        <f t="array" ref="C20">SQ(B20)</f>
        <v>81</v>
      </c>
      <c r="F20" s="72"/>
      <c r="G20" s="72"/>
      <c r="H20" s="30" t="str">
        <f>IF(ISODD(MID(G12,8,1)),"남성","여성")</f>
        <v>여성</v>
      </c>
    </row>
    <row r="21" spans="2:8" ht="18.75" customHeight="1">
      <c r="F21" s="73"/>
      <c r="G21" s="73"/>
      <c r="H21" s="30" t="str">
        <f>IF(ISODD(MID(G13,8,1)),"남성","여성")</f>
        <v>여성</v>
      </c>
    </row>
    <row r="22" spans="2:8" ht="18.75" customHeight="1">
      <c r="F22" s="73"/>
      <c r="G22" s="73"/>
      <c r="H22" s="30" t="str">
        <f>IF(ISODD(MID(G14,8,1)),"남성","여성")</f>
        <v>여성</v>
      </c>
    </row>
    <row r="23" spans="2:8" ht="18.75" customHeight="1">
      <c r="F23" s="73"/>
      <c r="G23" s="73"/>
      <c r="H23" s="30" t="str">
        <f>IF(ISODD(MID(G15,8,1)),"남성","여성")</f>
        <v>남성</v>
      </c>
    </row>
    <row r="24" spans="2:8" ht="18.75" customHeight="1">
      <c r="F24" s="73"/>
      <c r="G24" s="73"/>
      <c r="H24" s="30" t="str">
        <f>IF(ISODD(MID(G16,8,1)),"남성","여성")</f>
        <v>남성</v>
      </c>
    </row>
    <row r="25" spans="2:8" ht="18.75" customHeight="1">
      <c r="F25" s="73"/>
      <c r="G25" s="73"/>
      <c r="H25" s="73"/>
    </row>
    <row r="26" spans="2:8" ht="18.75" customHeight="1">
      <c r="F26" s="73"/>
      <c r="G26" s="73"/>
      <c r="H26" s="73"/>
    </row>
    <row r="27" spans="2:8" ht="18.75" customHeight="1">
      <c r="F27" s="73"/>
      <c r="G27" s="73"/>
      <c r="H27" s="73"/>
    </row>
    <row r="28" spans="2:8" ht="18.75" customHeight="1">
      <c r="F28" s="73"/>
      <c r="G28" s="73"/>
      <c r="H28" s="73"/>
    </row>
    <row r="29" spans="2:8" ht="18.75" customHeight="1">
      <c r="F29" s="73"/>
      <c r="G29" s="73"/>
      <c r="H29" s="73"/>
    </row>
    <row r="30" spans="2:8" ht="18.75" customHeight="1">
      <c r="F30" s="73"/>
      <c r="G30" s="73"/>
      <c r="H30" s="73"/>
    </row>
    <row r="31" spans="2:8" ht="18.75" customHeight="1">
      <c r="F31" s="73"/>
      <c r="G31" s="73"/>
      <c r="H31" s="73"/>
    </row>
    <row r="32" spans="2:8" ht="18.75" customHeight="1">
      <c r="F32" s="73"/>
      <c r="G32" s="73"/>
      <c r="H32" s="73"/>
    </row>
    <row r="33" spans="6:8" ht="18.75" customHeight="1">
      <c r="F33" s="73"/>
      <c r="G33" s="73"/>
      <c r="H33" s="73"/>
    </row>
    <row r="34" spans="6:8" ht="18.75" customHeight="1">
      <c r="F34" s="73"/>
      <c r="G34" s="73"/>
      <c r="H34" s="73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22"/>
  <sheetViews>
    <sheetView showGridLines="0" zoomScale="115" zoomScaleNormal="115" workbookViewId="0"/>
  </sheetViews>
  <sheetFormatPr defaultColWidth="9" defaultRowHeight="18.75" customHeight="1"/>
  <cols>
    <col min="1" max="1" width="3.09765625" style="1" customWidth="1"/>
    <col min="2" max="2" width="21.5" style="1" customWidth="1"/>
    <col min="3" max="3" width="17.19921875" style="55" customWidth="1"/>
    <col min="4" max="4" width="28.5" style="1" customWidth="1"/>
    <col min="5" max="5" width="4.3984375" style="1" customWidth="1"/>
    <col min="6" max="6" width="14.8984375" style="3" customWidth="1"/>
    <col min="7" max="7" width="23.09765625" style="1" customWidth="1"/>
    <col min="8" max="16384" width="9" style="1"/>
  </cols>
  <sheetData>
    <row r="1" spans="1:7" s="6" customFormat="1" ht="6.75" customHeight="1">
      <c r="A1" s="7"/>
      <c r="B1" s="7"/>
      <c r="C1" s="53"/>
      <c r="F1" s="59"/>
    </row>
    <row r="2" spans="1:7" s="6" customFormat="1" ht="18.75" customHeight="1">
      <c r="A2" s="7"/>
      <c r="B2" s="9" t="s">
        <v>12</v>
      </c>
      <c r="C2" s="53"/>
      <c r="F2" s="59"/>
    </row>
    <row r="3" spans="1:7" s="6" customFormat="1" ht="15" customHeight="1">
      <c r="A3" s="7"/>
      <c r="B3" s="8" t="s">
        <v>11</v>
      </c>
      <c r="C3" s="53"/>
      <c r="F3" s="59"/>
    </row>
    <row r="4" spans="1:7" s="6" customFormat="1" ht="4.5" customHeight="1">
      <c r="A4" s="7"/>
      <c r="B4" s="8"/>
      <c r="C4" s="53"/>
      <c r="F4" s="59"/>
    </row>
    <row r="5" spans="1:7" s="4" customFormat="1" ht="21.75" customHeight="1">
      <c r="B5" s="5" t="s">
        <v>10</v>
      </c>
      <c r="C5" s="54"/>
      <c r="F5" s="44"/>
    </row>
    <row r="6" spans="1:7" ht="9.6" customHeight="1"/>
    <row r="7" spans="1:7" ht="19.8" customHeight="1">
      <c r="G7" s="62" t="s">
        <v>109</v>
      </c>
    </row>
    <row r="8" spans="1:7" ht="10.8" customHeight="1"/>
    <row r="9" spans="1:7" s="10" customFormat="1" ht="18.600000000000001" customHeight="1">
      <c r="B9" s="13" t="s">
        <v>94</v>
      </c>
      <c r="C9" s="13" t="s">
        <v>95</v>
      </c>
      <c r="D9" s="13" t="s">
        <v>98</v>
      </c>
      <c r="F9" s="56" t="s">
        <v>104</v>
      </c>
      <c r="G9" s="13" t="s">
        <v>105</v>
      </c>
    </row>
    <row r="10" spans="1:7" ht="18.600000000000001" customHeight="1">
      <c r="B10" s="12" t="s">
        <v>96</v>
      </c>
      <c r="C10" s="101">
        <v>45752</v>
      </c>
      <c r="D10" s="12" t="str">
        <f>B10&amp;"("&amp;TEXT(C10,"yyyy-mm-dd (aaa)")&amp;")"</f>
        <v>여의도 벚꽃축제(2025-04-05 (토))</v>
      </c>
      <c r="F10" s="57">
        <v>1069349805</v>
      </c>
      <c r="G10" s="12" t="str" cm="1">
        <f t="array" ref="G10:G15">PhoneNo(F10:F15)</f>
        <v>010-6934-9805</v>
      </c>
    </row>
    <row r="11" spans="1:7" ht="18.600000000000001" customHeight="1">
      <c r="B11" s="12" t="s">
        <v>97</v>
      </c>
      <c r="C11" s="12">
        <v>45839</v>
      </c>
      <c r="D11" s="12" t="str">
        <f>B11&amp;"("&amp;TEXT(C11,"yyyy-mm-dd (aaa)")&amp;")"</f>
        <v>남산 한옥마을 축제(2025-07-01 (화))</v>
      </c>
      <c r="F11" s="58" t="s">
        <v>106</v>
      </c>
      <c r="G11" s="12" t="str">
        <v>010-1640-8090</v>
      </c>
    </row>
    <row r="12" spans="1:7" ht="18.600000000000001" customHeight="1">
      <c r="F12" s="42">
        <v>1088824767</v>
      </c>
      <c r="G12" s="12" t="str">
        <v>010-8882-4767</v>
      </c>
    </row>
    <row r="13" spans="1:7" ht="18.600000000000001" customHeight="1">
      <c r="B13" s="13" t="s">
        <v>99</v>
      </c>
      <c r="C13" s="13" t="s">
        <v>100</v>
      </c>
      <c r="D13" s="13" t="s">
        <v>103</v>
      </c>
      <c r="F13" s="42" t="s">
        <v>107</v>
      </c>
      <c r="G13" s="12" t="str">
        <v>010-1525-9752</v>
      </c>
    </row>
    <row r="14" spans="1:7" ht="18.75" customHeight="1">
      <c r="B14" s="12" t="s">
        <v>102</v>
      </c>
      <c r="C14" s="11">
        <v>374000</v>
      </c>
      <c r="D14" s="12" t="str">
        <f>B14&amp;" ("&amp;TEXT(C14, "#,##0원")&amp;")"</f>
        <v>에어팟 프로 2 (374,000원)</v>
      </c>
      <c r="F14" s="61">
        <v>1034277676</v>
      </c>
      <c r="G14" s="12" t="str">
        <v>010-3427-7676</v>
      </c>
    </row>
    <row r="15" spans="1:7" ht="18.75" customHeight="1">
      <c r="B15" s="12" t="s">
        <v>101</v>
      </c>
      <c r="C15" s="11">
        <v>32000</v>
      </c>
      <c r="D15" s="12" t="str">
        <f>B15&amp;" ("&amp;TEXT(C15, "#,##0원")&amp;")"</f>
        <v>아이폰 케이스 (32,000원)</v>
      </c>
      <c r="F15" s="61" t="s">
        <v>108</v>
      </c>
      <c r="G15" s="12" t="str">
        <v>010-9391-6819</v>
      </c>
    </row>
    <row r="16" spans="1:7" ht="18.75" customHeight="1">
      <c r="C16" s="1"/>
    </row>
    <row r="17" spans="3:7" ht="18.75" customHeight="1">
      <c r="C17" s="55" t="s">
        <v>173</v>
      </c>
      <c r="G17" s="12" t="str" cm="1">
        <f t="array" ref="G17:G22">TEXT(F10:F15,"000-0000-0000")</f>
        <v>010-6934-9805</v>
      </c>
    </row>
    <row r="18" spans="3:7" ht="18.75" customHeight="1">
      <c r="G18" s="12" t="str">
        <v>010-1640-8090</v>
      </c>
    </row>
    <row r="19" spans="3:7" ht="18.75" customHeight="1">
      <c r="C19" s="102">
        <v>374000</v>
      </c>
      <c r="G19" s="12" t="str">
        <v>010-8882-4767</v>
      </c>
    </row>
    <row r="20" spans="3:7" ht="18.75" customHeight="1">
      <c r="C20" s="102">
        <v>32000</v>
      </c>
      <c r="G20" s="12" t="str">
        <v>010-1525-9752</v>
      </c>
    </row>
    <row r="21" spans="3:7" ht="18.75" customHeight="1">
      <c r="G21" s="12" t="str">
        <v>010-3427-7676</v>
      </c>
    </row>
    <row r="22" spans="3:7" ht="18.75" customHeight="1">
      <c r="G22" s="12" t="str">
        <v>010-9391-6819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L39"/>
  <sheetViews>
    <sheetView showGridLines="0" zoomScaleNormal="100" workbookViewId="0"/>
  </sheetViews>
  <sheetFormatPr defaultColWidth="9" defaultRowHeight="18.75" customHeight="1"/>
  <cols>
    <col min="1" max="1" width="3.09765625" style="1" customWidth="1"/>
    <col min="2" max="2" width="25.796875" style="1" customWidth="1"/>
    <col min="3" max="5" width="10.8984375" style="1" customWidth="1"/>
    <col min="6" max="8" width="8.8984375" style="1" customWidth="1"/>
    <col min="9" max="9" width="50.296875" style="65" customWidth="1"/>
    <col min="10" max="10" width="4.3984375" style="1" customWidth="1"/>
    <col min="11" max="11" width="18.296875" style="1" customWidth="1"/>
    <col min="12" max="12" width="9.796875" style="107" customWidth="1"/>
    <col min="13" max="16384" width="9" style="1"/>
  </cols>
  <sheetData>
    <row r="1" spans="1:12" s="6" customFormat="1" ht="6.75" customHeight="1">
      <c r="A1" s="7"/>
      <c r="B1" s="7"/>
      <c r="C1" s="7"/>
      <c r="D1" s="7"/>
      <c r="E1" s="7"/>
      <c r="F1" s="7"/>
      <c r="G1" s="7"/>
      <c r="H1" s="7"/>
      <c r="I1" s="63"/>
      <c r="J1" s="7"/>
      <c r="K1" s="7"/>
      <c r="L1" s="105"/>
    </row>
    <row r="2" spans="1:12" s="6" customFormat="1" ht="18.75" customHeight="1">
      <c r="A2" s="7"/>
      <c r="B2" s="9" t="s">
        <v>22</v>
      </c>
      <c r="C2" s="7"/>
      <c r="D2" s="7"/>
      <c r="E2" s="7"/>
      <c r="F2" s="7"/>
      <c r="G2" s="7"/>
      <c r="H2" s="7"/>
      <c r="I2" s="63"/>
      <c r="J2" s="7"/>
      <c r="K2" s="7"/>
      <c r="L2" s="105"/>
    </row>
    <row r="3" spans="1:12" s="6" customFormat="1" ht="15" customHeight="1">
      <c r="A3" s="7"/>
      <c r="B3" s="8" t="s">
        <v>21</v>
      </c>
      <c r="C3" s="7"/>
      <c r="D3" s="7"/>
      <c r="E3" s="7"/>
      <c r="F3" s="7"/>
      <c r="G3" s="7"/>
      <c r="H3" s="7"/>
      <c r="I3" s="63"/>
      <c r="J3" s="7"/>
      <c r="K3" s="7"/>
      <c r="L3" s="105"/>
    </row>
    <row r="4" spans="1:12" s="6" customFormat="1" ht="4.5" customHeight="1">
      <c r="A4" s="7"/>
      <c r="B4" s="8"/>
      <c r="C4" s="7"/>
      <c r="D4" s="7"/>
      <c r="E4" s="7"/>
      <c r="F4" s="7"/>
      <c r="G4" s="7"/>
      <c r="H4" s="7"/>
      <c r="I4" s="63"/>
      <c r="J4" s="7"/>
      <c r="K4" s="7"/>
      <c r="L4" s="105"/>
    </row>
    <row r="5" spans="1:12" s="4" customFormat="1" ht="21.75" customHeight="1">
      <c r="B5" s="5" t="s">
        <v>20</v>
      </c>
      <c r="I5" s="64"/>
      <c r="L5" s="106"/>
    </row>
    <row r="6" spans="1:12" ht="12" customHeight="1"/>
    <row r="7" spans="1:12" ht="18.600000000000001" customHeight="1">
      <c r="K7" s="1" t="s">
        <v>179</v>
      </c>
    </row>
    <row r="8" spans="1:12" ht="9" customHeight="1"/>
    <row r="9" spans="1:12" ht="23.4" customHeight="1">
      <c r="B9" s="29" t="s">
        <v>19</v>
      </c>
      <c r="C9" s="103" t="s">
        <v>18</v>
      </c>
      <c r="D9" s="104"/>
      <c r="E9" s="104"/>
      <c r="F9" s="104"/>
      <c r="G9" s="104"/>
      <c r="I9" s="29" t="s">
        <v>114</v>
      </c>
      <c r="K9" s="29" t="s">
        <v>115</v>
      </c>
      <c r="L9" s="108" t="s">
        <v>0</v>
      </c>
    </row>
    <row r="10" spans="1:12" ht="23.4" customHeight="1">
      <c r="B10" s="30" t="s">
        <v>177</v>
      </c>
      <c r="C10" s="30" t="str" cm="1">
        <f t="array" ref="C10:F16">IFERROR(_xlfn.TEXTSPLIT(_xlfn.TEXTJOIN("/",,B10:B16),"&gt;","/"),"")</f>
        <v>의류</v>
      </c>
      <c r="D10" s="30" t="str">
        <v>여성의류</v>
      </c>
      <c r="E10" s="30" t="str">
        <v>드레스</v>
      </c>
      <c r="F10" s="30" t="str">
        <v>실크드레스</v>
      </c>
      <c r="G10" s="30"/>
      <c r="I10" s="66" t="s">
        <v>110</v>
      </c>
      <c r="K10" s="60" t="str" cm="1">
        <f t="array" ref="K10:L25">_xlfn._xlws.SORT(IFERROR(_xlfn.TEXTSPLIT(_xlfn.TEXTJOIN("/",,I10:I15),":","/")*1,_xlfn.TEXTSPLIT(_xlfn.TEXTJOIN("/",,I10:I15),":","/")),2,-1)</f>
        <v>된장찌개</v>
      </c>
      <c r="L10" s="109">
        <v>165700</v>
      </c>
    </row>
    <row r="11" spans="1:12" ht="23.4" customHeight="1">
      <c r="B11" s="30" t="s">
        <v>17</v>
      </c>
      <c r="C11" s="30" t="str">
        <v>의류</v>
      </c>
      <c r="D11" s="30" t="str">
        <v>남성의류</v>
      </c>
      <c r="E11" s="30" t="str">
        <v>바지</v>
      </c>
      <c r="F11" s="30" t="str">
        <v/>
      </c>
      <c r="G11" s="30"/>
      <c r="I11" s="66" t="s">
        <v>111</v>
      </c>
      <c r="K11" s="60" t="str">
        <v>육회</v>
      </c>
      <c r="L11" s="109">
        <v>144100</v>
      </c>
    </row>
    <row r="12" spans="1:12" ht="23.4" customHeight="1">
      <c r="B12" s="30" t="s">
        <v>16</v>
      </c>
      <c r="C12" s="30" t="str">
        <v>가전제품</v>
      </c>
      <c r="D12" s="30" t="str">
        <v>주방가전</v>
      </c>
      <c r="E12" s="30" t="str">
        <v>믹서기</v>
      </c>
      <c r="F12" s="30" t="str">
        <v/>
      </c>
      <c r="G12" s="30"/>
      <c r="I12" s="66" t="s">
        <v>112</v>
      </c>
      <c r="K12" s="60" t="str">
        <v>해물파전</v>
      </c>
      <c r="L12" s="109">
        <v>79000</v>
      </c>
    </row>
    <row r="13" spans="1:12" ht="23.4" customHeight="1">
      <c r="B13" s="30" t="s">
        <v>15</v>
      </c>
      <c r="C13" s="30" t="str">
        <v>가구</v>
      </c>
      <c r="D13" s="30" t="str">
        <v>침실가구</v>
      </c>
      <c r="E13" s="30" t="str">
        <v>매트리스</v>
      </c>
      <c r="F13" s="30" t="str">
        <v/>
      </c>
      <c r="G13" s="30"/>
      <c r="I13" s="66" t="s">
        <v>113</v>
      </c>
      <c r="K13" s="60" t="str">
        <v>파전</v>
      </c>
      <c r="L13" s="109">
        <v>74000</v>
      </c>
    </row>
    <row r="14" spans="1:12" ht="23.4" customHeight="1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F14" s="30" t="str">
        <v/>
      </c>
      <c r="G14" s="30"/>
      <c r="I14" s="66" t="s">
        <v>178</v>
      </c>
      <c r="K14" s="60" t="str">
        <v>떡볶이</v>
      </c>
      <c r="L14" s="109">
        <v>54000</v>
      </c>
    </row>
    <row r="15" spans="1:12" ht="23.4" customHeight="1">
      <c r="B15" s="30" t="s">
        <v>13</v>
      </c>
      <c r="C15" s="30" t="str">
        <v>도서</v>
      </c>
      <c r="D15" s="30" t="str">
        <v>소설</v>
      </c>
      <c r="E15" s="30" t="str">
        <v>로맨스</v>
      </c>
      <c r="F15" s="30" t="str">
        <v/>
      </c>
      <c r="G15" s="30"/>
      <c r="I15" s="66"/>
      <c r="K15" s="60" t="str">
        <v>간장게장</v>
      </c>
      <c r="L15" s="109">
        <v>50000</v>
      </c>
    </row>
    <row r="16" spans="1:12" ht="23.4" customHeight="1">
      <c r="B16" s="2" t="s">
        <v>176</v>
      </c>
      <c r="C16" s="1" t="str">
        <v>전자기기</v>
      </c>
      <c r="D16" s="1" t="str">
        <v>휴대폰</v>
      </c>
      <c r="E16" s="1" t="str">
        <v>갤럭시</v>
      </c>
      <c r="F16" s="1" t="str">
        <v/>
      </c>
      <c r="K16" s="60" t="str">
        <v>잡채</v>
      </c>
      <c r="L16" s="109">
        <v>49700</v>
      </c>
    </row>
    <row r="17" spans="2:12" ht="23.4" customHeight="1">
      <c r="B17" s="2"/>
      <c r="C17" s="2"/>
      <c r="D17" s="2"/>
      <c r="E17" s="2"/>
      <c r="K17" s="60" t="str">
        <v>육회</v>
      </c>
      <c r="L17" s="109">
        <v>45500</v>
      </c>
    </row>
    <row r="18" spans="2:12" ht="23.4" customHeight="1">
      <c r="B18" s="2" t="s">
        <v>174</v>
      </c>
      <c r="C18" s="2"/>
      <c r="D18" s="2"/>
      <c r="E18" s="2"/>
      <c r="K18" s="60" t="str">
        <v>된장찌개</v>
      </c>
      <c r="L18" s="109">
        <v>44100</v>
      </c>
    </row>
    <row r="19" spans="2:12" ht="23.4" customHeight="1">
      <c r="K19" s="60" t="str">
        <v>순두부찌개</v>
      </c>
      <c r="L19" s="109">
        <v>39000</v>
      </c>
    </row>
    <row r="20" spans="2:12" ht="23.4" customHeight="1">
      <c r="B20" s="1" t="s">
        <v>175</v>
      </c>
      <c r="K20" s="60" t="str">
        <v>양념치킨</v>
      </c>
      <c r="L20" s="109">
        <v>38500</v>
      </c>
    </row>
    <row r="21" spans="2:12" ht="23.4" customHeight="1">
      <c r="K21" s="60" t="str">
        <v>삼계탕</v>
      </c>
      <c r="L21" s="109">
        <v>37100</v>
      </c>
    </row>
    <row r="22" spans="2:12" ht="23.4" customHeight="1">
      <c r="K22" s="60" t="str">
        <v>부대찌개</v>
      </c>
      <c r="L22" s="109">
        <v>33000</v>
      </c>
    </row>
    <row r="23" spans="2:12" ht="23.4" customHeight="1">
      <c r="K23" s="60" t="str">
        <v>찜닭</v>
      </c>
      <c r="L23" s="109">
        <v>17400</v>
      </c>
    </row>
    <row r="24" spans="2:12" ht="23.4" customHeight="1">
      <c r="K24" s="60" t="str">
        <v>불고기</v>
      </c>
      <c r="L24" s="109">
        <v>14200</v>
      </c>
    </row>
    <row r="25" spans="2:12" ht="23.4" customHeight="1">
      <c r="K25" s="60" t="str">
        <v>된짱찌개</v>
      </c>
      <c r="L25" s="109">
        <v>8000</v>
      </c>
    </row>
    <row r="26" spans="2:12" ht="23.4" customHeight="1">
      <c r="K26" s="60"/>
      <c r="L26" s="109"/>
    </row>
    <row r="27" spans="2:12" ht="23.4" customHeight="1">
      <c r="K27" s="60"/>
      <c r="L27" s="109"/>
    </row>
    <row r="28" spans="2:12" ht="23.4" customHeight="1">
      <c r="K28" s="60"/>
      <c r="L28" s="109"/>
    </row>
    <row r="29" spans="2:12" ht="23.4" customHeight="1">
      <c r="K29" s="60"/>
      <c r="L29" s="109"/>
    </row>
    <row r="30" spans="2:12" ht="23.4" customHeight="1">
      <c r="K30" s="60"/>
      <c r="L30" s="109"/>
    </row>
    <row r="31" spans="2:12" ht="23.4" customHeight="1">
      <c r="K31" s="60"/>
      <c r="L31" s="109"/>
    </row>
    <row r="32" spans="2:12" ht="23.4" customHeight="1">
      <c r="K32" s="60"/>
      <c r="L32" s="109"/>
    </row>
    <row r="33" spans="11:12" ht="23.4" customHeight="1">
      <c r="K33" s="60"/>
      <c r="L33" s="109"/>
    </row>
    <row r="34" spans="11:12" ht="23.4" customHeight="1">
      <c r="K34" s="60"/>
      <c r="L34" s="109"/>
    </row>
    <row r="35" spans="11:12" ht="23.4" customHeight="1">
      <c r="K35" s="60"/>
      <c r="L35" s="109"/>
    </row>
    <row r="36" spans="11:12" ht="23.4" customHeight="1"/>
    <row r="37" spans="11:12" ht="23.4" customHeight="1"/>
    <row r="38" spans="11:12" ht="23.4" customHeight="1"/>
    <row r="39" spans="11:12" ht="23.4" customHeight="1"/>
  </sheetData>
  <mergeCells count="1">
    <mergeCell ref="C9:G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31"/>
  <sheetViews>
    <sheetView showGridLines="0" zoomScaleNormal="100" workbookViewId="0"/>
  </sheetViews>
  <sheetFormatPr defaultColWidth="9" defaultRowHeight="18.75" customHeight="1"/>
  <cols>
    <col min="1" max="1" width="3.09765625" style="1" customWidth="1"/>
    <col min="2" max="2" width="25.796875" style="1" customWidth="1"/>
    <col min="3" max="3" width="11.69921875" style="1" customWidth="1"/>
    <col min="4" max="4" width="8.8984375" style="1" customWidth="1"/>
    <col min="5" max="5" width="5.59765625" style="1" customWidth="1"/>
    <col min="6" max="6" width="66.5" style="2" customWidth="1"/>
    <col min="7" max="7" width="10.796875" style="65" customWidth="1"/>
    <col min="8" max="8" width="24" style="1" customWidth="1"/>
    <col min="9" max="10" width="18.097656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>
      <c r="A2" s="7"/>
      <c r="B2" s="9" t="s">
        <v>124</v>
      </c>
      <c r="C2" s="7"/>
      <c r="D2" s="7"/>
      <c r="E2" s="93" t="s">
        <v>180</v>
      </c>
      <c r="F2" s="68"/>
      <c r="G2" s="63"/>
      <c r="H2" s="7"/>
      <c r="I2" s="7"/>
      <c r="J2" s="7"/>
    </row>
    <row r="3" spans="1:10" s="6" customFormat="1" ht="15" customHeight="1">
      <c r="A3" s="7"/>
      <c r="B3" s="8" t="s">
        <v>125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>
      <c r="B5" s="5" t="s">
        <v>7</v>
      </c>
      <c r="F5" s="69"/>
      <c r="G5" s="64"/>
    </row>
    <row r="6" spans="1:10" ht="12" customHeight="1"/>
    <row r="7" spans="1:10" ht="21.6" customHeight="1">
      <c r="B7" s="70" t="s">
        <v>126</v>
      </c>
      <c r="F7" s="70" t="s">
        <v>127</v>
      </c>
      <c r="H7" s="112" t="s">
        <v>185</v>
      </c>
    </row>
    <row r="8" spans="1:10" ht="19.2" customHeight="1">
      <c r="B8" s="89" t="s">
        <v>117</v>
      </c>
      <c r="C8" s="90"/>
      <c r="F8" s="71" t="s">
        <v>121</v>
      </c>
      <c r="H8" s="71" t="s">
        <v>122</v>
      </c>
      <c r="I8" s="71" t="s">
        <v>104</v>
      </c>
      <c r="J8" s="71" t="s">
        <v>123</v>
      </c>
    </row>
    <row r="9" spans="1:10" ht="19.2" customHeight="1">
      <c r="B9" s="91" t="e" cm="1" vm="1">
        <f t="array" ref="B9">STOCKCHART("005930")</f>
        <v>#VALUE!</v>
      </c>
      <c r="C9" s="92"/>
      <c r="D9" s="88"/>
      <c r="F9" s="42" t="s">
        <v>118</v>
      </c>
      <c r="H9" s="60" t="str" cm="1">
        <f t="array" ref="H9:J14">CLEANDATA(F9:F14)</f>
        <v>kim.james@company.co.kr</v>
      </c>
      <c r="I9" s="60" t="str">
        <v>010-1234-5678</v>
      </c>
      <c r="J9" s="60" t="str">
        <v>마케팅팀</v>
      </c>
    </row>
    <row r="10" spans="1:10" ht="19.2" customHeight="1">
      <c r="B10" s="91"/>
      <c r="C10" s="92"/>
      <c r="D10" s="88"/>
      <c r="F10" s="42" t="s">
        <v>119</v>
      </c>
      <c r="H10" s="60" t="str">
        <v>lee.sarah@business.com</v>
      </c>
      <c r="I10" s="60" t="str">
        <v>010-9876-5432</v>
      </c>
      <c r="J10" s="60" t="str">
        <v>개발팀</v>
      </c>
    </row>
    <row r="11" spans="1:10" ht="19.2" customHeight="1">
      <c r="B11" s="91"/>
      <c r="C11" s="92"/>
      <c r="F11" s="42" t="s">
        <v>120</v>
      </c>
      <c r="H11" s="60" t="str">
        <v>park.michael@tech.net</v>
      </c>
      <c r="I11" s="60" t="str">
        <v>010-5555-7777</v>
      </c>
      <c r="J11" s="60" t="str">
        <v>디자인팀</v>
      </c>
    </row>
    <row r="12" spans="1:10" ht="18.75" customHeight="1">
      <c r="B12" s="91"/>
      <c r="C12" s="92"/>
      <c r="F12" s="42"/>
      <c r="H12" s="60" t="str">
        <v>choi.emma@startup.io</v>
      </c>
      <c r="I12" s="60" t="str">
        <v>010-3333-9999</v>
      </c>
      <c r="J12" s="60" t="str">
        <v>기획팀</v>
      </c>
    </row>
    <row r="13" spans="1:10" ht="18.75" customHeight="1">
      <c r="B13" s="91"/>
      <c r="C13" s="92"/>
      <c r="F13" s="42"/>
      <c r="H13" s="60" t="str">
        <v>jung.david@corp.org</v>
      </c>
      <c r="I13" s="60" t="str">
        <v>010-7777-1111</v>
      </c>
      <c r="J13" s="60" t="str">
        <v>인사팀</v>
      </c>
    </row>
    <row r="14" spans="1:10" ht="18.75" customHeight="1">
      <c r="B14" s="91"/>
      <c r="C14" s="92"/>
      <c r="F14" s="42"/>
      <c r="H14" s="60" t="str">
        <v>shin.lisa@group.biz</v>
      </c>
      <c r="I14" s="60" t="str">
        <v>010-2222-8888</v>
      </c>
      <c r="J14" s="60" t="str">
        <v>재무팀</v>
      </c>
    </row>
    <row r="15" spans="1:10" ht="18.75" customHeight="1">
      <c r="B15" s="2" t="s">
        <v>160</v>
      </c>
      <c r="H15" s="60"/>
      <c r="I15" s="60"/>
      <c r="J15" s="60"/>
    </row>
    <row r="16" spans="1:10" ht="18.75" customHeight="1">
      <c r="B16" s="67" t="s">
        <v>116</v>
      </c>
      <c r="H16" s="60"/>
      <c r="I16" s="60"/>
      <c r="J16" s="60"/>
    </row>
    <row r="17" spans="2:10" ht="18.75" customHeight="1">
      <c r="F17" s="110" t="s">
        <v>181</v>
      </c>
      <c r="H17" s="60"/>
      <c r="I17" s="60"/>
      <c r="J17" s="60"/>
    </row>
    <row r="18" spans="2:10" ht="18.75" customHeight="1">
      <c r="B18" s="1" t="s">
        <v>182</v>
      </c>
      <c r="H18" s="60"/>
      <c r="I18" s="60"/>
      <c r="J18" s="60"/>
    </row>
    <row r="19" spans="2:10" ht="18.75" customHeight="1">
      <c r="B19" s="111" t="s">
        <v>183</v>
      </c>
      <c r="H19" s="60"/>
      <c r="I19" s="60"/>
      <c r="J19" s="60"/>
    </row>
    <row r="20" spans="2:10" ht="18.75" customHeight="1">
      <c r="H20" s="60"/>
      <c r="I20" s="60"/>
      <c r="J20" s="60"/>
    </row>
    <row r="21" spans="2:10" ht="18.75" customHeight="1">
      <c r="H21" s="60"/>
      <c r="I21" s="60"/>
      <c r="J21" s="60"/>
    </row>
    <row r="22" spans="2:10" ht="18.75" customHeight="1">
      <c r="H22" s="60"/>
      <c r="I22" s="60"/>
      <c r="J22" s="60"/>
    </row>
    <row r="23" spans="2:10" ht="18.75" customHeight="1">
      <c r="H23" s="60"/>
      <c r="I23" s="60"/>
      <c r="J23" s="60"/>
    </row>
    <row r="26" spans="2:10" ht="18.75" customHeight="1">
      <c r="H26" s="60" t="str" cm="1">
        <f t="array" ref="H26:J31">_xlfn.TEXTSPLIT(_xlfn.TEXTJOIN(",",,F9:F14),"/",",")</f>
        <v>kim.james@company.co.kr</v>
      </c>
      <c r="I26" s="60" t="str">
        <v>010-1234-5678</v>
      </c>
      <c r="J26" s="60" t="str">
        <v>마케팅팀</v>
      </c>
    </row>
    <row r="27" spans="2:10" ht="18.75" customHeight="1">
      <c r="H27" s="60" t="str">
        <v>lee.sarah@business.com</v>
      </c>
      <c r="I27" s="60" t="str">
        <v>010-9876-5432</v>
      </c>
      <c r="J27" s="60" t="str">
        <v>개발팀</v>
      </c>
    </row>
    <row r="28" spans="2:10" ht="18.75" customHeight="1">
      <c r="H28" s="60" t="str">
        <v>park.michael@tech.net</v>
      </c>
      <c r="I28" s="60" t="str">
        <v>010-5555-7777</v>
      </c>
      <c r="J28" s="60" t="str">
        <v>디자인팀</v>
      </c>
    </row>
    <row r="29" spans="2:10" ht="18.75" customHeight="1">
      <c r="B29" s="1" t="s">
        <v>184</v>
      </c>
      <c r="H29" s="60" t="str">
        <v>choi.emma@startup.io</v>
      </c>
      <c r="I29" s="60" t="str">
        <v>010-3333-9999</v>
      </c>
      <c r="J29" s="60" t="str">
        <v>기획팀</v>
      </c>
    </row>
    <row r="30" spans="2:10" ht="18.75" customHeight="1">
      <c r="H30" s="60" t="str">
        <v>jung.david@corp.org</v>
      </c>
      <c r="I30" s="60" t="str">
        <v>010-7777-1111</v>
      </c>
      <c r="J30" s="60" t="str">
        <v>인사팀</v>
      </c>
    </row>
    <row r="31" spans="2:10" ht="18.75" customHeight="1">
      <c r="H31" s="60" t="str">
        <v>shin.lisa@group.biz</v>
      </c>
      <c r="I31" s="60" t="str">
        <v>010-2222-8888</v>
      </c>
      <c r="J31" s="60" t="str">
        <v>재무팀</v>
      </c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9" r:id="rId2" xr:uid="{3680014B-E8A7-402E-B9D7-41C695971367}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용은 조</cp:lastModifiedBy>
  <dcterms:created xsi:type="dcterms:W3CDTF">2025-05-28T19:49:01Z</dcterms:created>
  <dcterms:modified xsi:type="dcterms:W3CDTF">2025-05-31T16:33:04Z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