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총무\Downloads\오빠두엑셀 자료\엑기스 함수 마스터 챌린지 2일차\"/>
    </mc:Choice>
  </mc:AlternateContent>
  <xr:revisionPtr revIDLastSave="0" documentId="13_ncr:1_{2EC63862-7D6E-4FF9-BEB2-F3576F1A039A}" xr6:coauthVersionLast="47" xr6:coauthVersionMax="47" xr10:uidLastSave="{00000000-0000-0000-0000-000000000000}"/>
  <bookViews>
    <workbookView xWindow="28680" yWindow="-120" windowWidth="16440" windowHeight="29040" tabRatio="821" firstSheet="1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선택한 범위의 데이터를 이메일, 연락처, 부서로 가공해준다">_xlfn.LAMBDA(_xlpm.데이터,_xlfn.TEXTSPLIT(_xlfn.TEXTJOIN(",",,_xlpm.데이터),"/",","))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번호에서 성별 추출한다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한다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번호 형식으로 변경한다">_xlfn.LAMBDA(_xlpm.연락처,TEXT(_xlpm.연락처,"000-000-0000"))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제곱값 계산">_xlfn.LAMBDA(_xlpm.값, _xlpm.값^2)</definedName>
    <definedName name="stockchart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9" l="1" a="1"/>
  <c r="B9" i="9" s="1"/>
  <c r="H9" i="9" a="1"/>
  <c r="H9" i="9" s="1"/>
  <c r="J10" i="5" a="1"/>
  <c r="J10" i="5" s="1"/>
  <c r="C10" i="5" a="1"/>
  <c r="C10" i="5" s="1"/>
  <c r="G10" i="4" a="1"/>
  <c r="G10" i="4" s="1"/>
  <c r="D15" i="4"/>
  <c r="D14" i="4"/>
  <c r="D11" i="4"/>
  <c r="D10" i="4"/>
  <c r="H10" i="3" a="1"/>
  <c r="H10" i="3" s="1"/>
  <c r="C19" i="3" a="1"/>
  <c r="C19" i="3"/>
  <c r="C20" i="3" a="1"/>
  <c r="C20" i="3"/>
  <c r="C18" i="3" a="1"/>
  <c r="C18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T10" i="2"/>
  <c r="T11" i="2"/>
  <c r="T12" i="2"/>
  <c r="T13" i="2"/>
  <c r="T14" i="2"/>
  <c r="T15" i="2"/>
  <c r="T16" i="2"/>
  <c r="T17" i="2"/>
  <c r="K10" i="2" a="1"/>
  <c r="K10" i="2" s="1"/>
  <c r="E16" i="2"/>
  <c r="E14" i="2"/>
  <c r="E15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<sst xmlns="http://schemas.openxmlformats.org/spreadsheetml/2006/main" count="208" uniqueCount="200">
  <si>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</si>
  <si>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</si>
  <si>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</si>
  <si>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</si>
  <si>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</si>
  <si>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</si>
  <si>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</si>
  <si>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</si>
  <si>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</si>
  <si>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</si>
  <si>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</si>
  <si>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</si>
  <si>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</si>
  <si>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</si>
  <si>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</si>
  <si>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</si>
  <si>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</si>
  <si>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</si>
  <si>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</si>
  <si>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</si>
  <si>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</si>
  <si>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</si>
  <si>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</si>
  <si>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</si>
  <si>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</si>
  <si>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</si>
  <si>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</si>
  <si>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</si>
  <si>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</si>
  <si>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</si>
  <si>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</si>
  <si>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</si>
  <si>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</si>
  <si>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</si>
  <si>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</si>
  <si>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</si>
  <si>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</si>
  <si>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</si>
  <si>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</si>
  <si>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</si>
  <si>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</si>
  <si>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</si>
  <si>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</si>
  <si>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</si>
  <si>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</si>
  <si>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</si>
  <si>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</si>
  <si>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</si>
  <si>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</si>
  <si>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</si>
  <si>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</si>
  <si>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</si>
  <si>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</si>
  <si>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</si>
  <si>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</si>
  <si>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</si>
  <si>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</si>
  <si>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</si>
  <si>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</si>
  <si>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</si>
  <si>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</si>
  <si>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</si>
  <si>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</si>
  <si>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</si>
  <si>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</si>
  <si>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</si>
  <si>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</si>
  <si>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</si>
  <si>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</si>
  <si>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</si>
  <si>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</si>
  <si>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</si>
  <si>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</si>
  <si>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</si>
  <si>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</si>
  <si>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</si>
  <si>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</si>
  <si>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</si>
  <si>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</si>
  <si>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</si>
  <si>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</si>
  <si>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</si>
  <si>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</si>
  <si>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</si>
  <si>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</si>
  <si>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</si>
  <si>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</si>
  <si>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</si>
  <si>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</si>
  <si>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</si>
  <si>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</si>
  <si>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</si>
  <si>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</si>
  <si>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</si>
  <si>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</si>
  <si>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</si>
  <si>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</si>
  <si>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</si>
  <si>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</si>
  <si>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</si>
  <si>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</si>
  <si>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</si>
  <si>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</si>
  <si>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</si>
  <si>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</si>
  <si>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</si>
  <si>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</si>
  <si>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</si>
  <si>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</si>
  <si>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</si>
  <si>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</si>
  <si>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</si>
  <si>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</si>
  <si>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</si>
  <si>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</si>
  <si>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</si>
  <si>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</si>
  <si>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</si>
  <si>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</si>
  <si>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</si>
  <si>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</si>
  <si>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</si>
  <si>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</si>
  <si>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</si>
  <si>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</si>
  <si>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</si>
  <si>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</si>
  <si>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</si>
  <si>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</si>
  <si>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</si>
  <si>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</si>
  <si>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</si>
  <si>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</si>
  <si>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</si>
  <si>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</si>
  <si>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</si>
  <si>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</si>
  <si>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</si>
  <si>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</si>
  <si>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</si>
  <si>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</si>
  <si>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</si>
  <si>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</si>
  <si>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</si>
  <si>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</si>
  <si>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</si>
  <si>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</si>
  <si>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</si>
  <si>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</si>
  <si>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</si>
  <si>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</si>
  <si>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</si>
  <si>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</si>
  <si>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</si>
  <si>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</si>
  <si>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</si>
  <si>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</si>
  <si>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</si>
  <si>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</si>
  <si>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</si>
  <si>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</si>
  <si>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b = 2, c = 3</t>
    <phoneticPr fontId="2" type="noConversion"/>
  </si>
  <si>
    <t>LET(a,1,b,2,c,3,a+b+c)</t>
    <phoneticPr fontId="2" type="noConversion"/>
  </si>
  <si>
    <t>1) Ctrl + E</t>
    <phoneticPr fontId="2" type="noConversion"/>
  </si>
  <si>
    <t>2) textbefore(I10, " ")</t>
    <phoneticPr fontId="2" type="noConversion"/>
  </si>
  <si>
    <t>3) =XLOOKUP(J10:J17,M10:M15,N10:N15)</t>
    <phoneticPr fontId="2" type="noConversion"/>
  </si>
  <si>
    <t>4) LET(국가번호,TEXTBEFORE(I10:I17," "),국가번호)</t>
    <phoneticPr fontId="2" type="noConversion"/>
  </si>
  <si>
    <t>5) LET(국가번호,TEXTBEFORE(I10:I17," "),
국가,XLOOKUP(국가번호,M10:M15,N10:N15)</t>
    <phoneticPr fontId="2" type="noConversion"/>
  </si>
  <si>
    <t>6) LET(국가번호,TEXTBEFORE(I10:I17," "),
        국가,XLOOKUP(국가번호,M10:M15,N10:N15),
        국가번호&amp;국가)</t>
    <phoneticPr fontId="2" type="noConversion"/>
  </si>
  <si>
    <t>1) IF(SUM(Q10:S10)&gt;=100,SUM(Q10:S10)*10%,SUM(Q10:S10))</t>
    <phoneticPr fontId="2" type="noConversion"/>
  </si>
  <si>
    <t>2) LET(합계,SUM(Q10:S10),IF(합계&gt;=100,합계*10%,합계))</t>
    <phoneticPr fontId="2" type="noConversion"/>
  </si>
  <si>
    <t>sq함수</t>
    <phoneticPr fontId="2" type="noConversion"/>
  </si>
  <si>
    <t>지정한 값의 제곱값을 계산한다.</t>
    <phoneticPr fontId="2" type="noConversion"/>
  </si>
  <si>
    <t>LAMBDA(값, 값^2)</t>
    <phoneticPr fontId="2" type="noConversion"/>
  </si>
  <si>
    <t>1) IF(ISODD(MID(G10,8,1)),"남성","여성")</t>
    <phoneticPr fontId="2" type="noConversion"/>
  </si>
  <si>
    <t>2) 이름관리자에 등록; LAMBDA(주민번호,IF(ISODD(MID(주민번호,8,1)),"남성","여성"))</t>
    <phoneticPr fontId="2" type="noConversion"/>
  </si>
  <si>
    <t>3) FindGender(G10:G16) *동적배열 가능</t>
    <phoneticPr fontId="2" type="noConversion"/>
  </si>
  <si>
    <t>B10 &amp; " (" &amp; TEXT(C10,"yyyy-mm-dd(aaa)") &amp; ")"</t>
    <phoneticPr fontId="2" type="noConversion"/>
  </si>
  <si>
    <t>TEXT(F10:F15,"000-000-0000")</t>
    <phoneticPr fontId="2" type="noConversion"/>
  </si>
  <si>
    <t>LAMBDA(연락처,TEXT(연락처,"000-000-0000"))</t>
    <phoneticPr fontId="2" type="noConversion"/>
  </si>
  <si>
    <t>[DBNUM4]</t>
    <phoneticPr fontId="2" type="noConversion"/>
  </si>
  <si>
    <t>금액을 한국어로</t>
    <phoneticPr fontId="2" type="noConversion"/>
  </si>
  <si>
    <t>TEXTSPLIT(B10,"&gt;")</t>
    <phoneticPr fontId="2" type="noConversion"/>
  </si>
  <si>
    <t>동적배열 쓰는 함수는 더블클릭으로 자동채우기가 안 됨.</t>
    <phoneticPr fontId="2" type="noConversion"/>
  </si>
  <si>
    <t>TEXTJOIN("/",,B10:B15)</t>
    <phoneticPr fontId="2" type="noConversion"/>
  </si>
  <si>
    <t>TEXTSPLIT(TEXTJOIN("/",,B10:B15),"&gt;","/")</t>
    <phoneticPr fontId="2" type="noConversion"/>
  </si>
  <si>
    <t>IFERROR(TEXTSPLIT(TEXTJOIN("/",,B10:B15),"&gt;","/"),"")</t>
    <phoneticPr fontId="2" type="noConversion"/>
  </si>
  <si>
    <t>가구&gt;침실가구&gt;매트리스&gt;평상</t>
    <phoneticPr fontId="2" type="noConversion"/>
  </si>
  <si>
    <t>의류&gt;여성의류&gt;드레스&gt;</t>
    <phoneticPr fontId="2" type="noConversion"/>
  </si>
  <si>
    <t>TEXTJOIN("/",,H10:H13)</t>
    <phoneticPr fontId="2" type="noConversion"/>
  </si>
  <si>
    <t>TEXTSPLIT(TEXTJOIN("/",,H10:H13),":","/")</t>
    <phoneticPr fontId="2" type="noConversion"/>
  </si>
  <si>
    <t>! text 함수 썼으니 가격도 전부 문자임.</t>
    <phoneticPr fontId="2" type="noConversion"/>
  </si>
  <si>
    <t>SORT(TEXTSPLIT(TEXTJOIN("/",,H10:H15),":","/"),2,-1)</t>
    <phoneticPr fontId="2" type="noConversion"/>
  </si>
  <si>
    <t>TEXTSPLIT(TEXTJOIN("/",,H10:H15),":","/")*1</t>
    <phoneticPr fontId="2" type="noConversion"/>
  </si>
  <si>
    <t>IFERROR(TEXTSPLIT(TEXTJOIN("/",,H10:H15),":","/")*1,TEXTSPLIT(TEXTJOIN("/",,H10:H15),":","/"))</t>
    <phoneticPr fontId="2" type="noConversion"/>
  </si>
  <si>
    <t>TEXTSPLIT(TEXTJOIN(",",,F9:F14),"/",",")</t>
    <phoneticPr fontId="2" type="noConversion"/>
  </si>
  <si>
    <t>LAMBDA(종목코드,IMAGE("https://ssl.pstatic.net/imgfinance/chart/mobile/mini/"&amp;종목코드&amp;"_end_up_tablet.png"))</t>
    <phoneticPr fontId="2" type="noConversion"/>
  </si>
  <si>
    <t>LAMBDA(데이터,TEXTSPLIT(TEXTJOIN(",",,데이터),"/",","))</t>
    <phoneticPr fontId="2" type="noConversion"/>
  </si>
  <si>
    <t>LAMBDA(종목코드,IMAGE("https://ssl.pstatic.net/imgfinance/chart/mobile/mini/"&amp;text(종목코드,"000000")&amp;"_end_up_tablet.png"))</t>
    <phoneticPr fontId="2" type="noConversion"/>
  </si>
  <si>
    <t>종목코드가 숫자처럼 보이나, image 함수 안에는 텍스트 인수가 들어가야 하므로 종목코드를 text로 묶어준다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</si>
</sst>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quotePrefix="1" applyFont="1">
      <alignment vertical="center"/>
    </xf>
    <xf numFmtId="0" fontId="29" fillId="0" borderId="0" xfId="0" applyFont="1">
      <alignment vertical="center"/>
    </xf>
    <xf numFmtId="0" fontId="1" fillId="0" borderId="0" xfId="0" quotePrefix="1" applyFont="1">
      <alignment vertical="center"/>
    </xf>
    <xf numFmtId="0" fontId="1" fillId="0" borderId="0" xfId="0" quotePrefix="1" applyFont="1" applyAlignment="1">
      <alignment vertical="center" shrinkToFit="1"/>
    </xf>
    <xf numFmtId="0" fontId="9" fillId="3" borderId="0" xfId="0" applyFont="1" applyFill="1" applyAlignment="1">
      <alignment horizontal="center" vertical="center"/>
    </xf>
    <xf numFmtId="0" fontId="10" fillId="0" borderId="0" xfId="1">
      <alignment vertical="center"/>
    </xf>
    <xf numFmtId="0" fontId="3" fillId="0" borderId="0" xfId="0" applyFont="1" applyAlignment="1">
      <alignment vertical="center" wrapText="1"/>
    </xf>
    <xf numFmtId="0" fontId="30" fillId="0" borderId="0" xfId="1" applyFont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</xdr:row>
      <xdr:rowOff>132768</xdr:rowOff>
    </xdr:from>
    <xdr:to>
      <xdr:col>7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066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6.5"/>
  <cols>
    <col min="1" max="1" width="5.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2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>
      <selection activeCell="J4" sqref="J4"/>
    </sheetView>
  </sheetViews>
  <sheetFormatPr defaultRowHeight="16.5"/>
  <cols>
    <col min="3" max="3" width="4.75" customWidth="1"/>
    <col min="4" max="4" width="6" style="17" customWidth="1"/>
    <col min="5" max="5" width="73.25" style="16" customWidth="1"/>
    <col min="6" max="6" width="12.5" style="16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85"/>
      <c r="E2" s="86"/>
      <c r="F2" s="86"/>
      <c r="G2" s="87"/>
    </row>
    <row r="3" spans="4:8" ht="10.15" customHeight="1"/>
    <row r="4" spans="4:8" ht="24.75" customHeight="1">
      <c r="D4" s="17" t="s">
        <v>33</v>
      </c>
      <c r="E4" s="17" t="s">
        <v>32</v>
      </c>
      <c r="F4" s="17" t="s">
        <v>31</v>
      </c>
      <c r="G4" s="16" t="s">
        <v>30</v>
      </c>
      <c r="H4" t="s">
        <v>29</v>
      </c>
    </row>
    <row r="5" spans="4:8" ht="24.75" customHeight="1">
      <c r="D5" s="21">
        <f t="shared" ref="D5:D10" si="0">ROW()-4</f>
        <v>1</v>
      </c>
      <c r="E5" s="17" t="s">
        <v>49</v>
      </c>
      <c r="F5" s="16" t="s">
        <v>56</v>
      </c>
      <c r="G5" s="18" t="str">
        <f t="shared" ref="G5:G10" si="1">HYPERLINK(H5,"바로가기")</f>
        <v>바로가기</v>
      </c>
      <c r="H5" t="s">
        <v>55</v>
      </c>
    </row>
    <row r="6" spans="4:8" ht="24.75" customHeight="1">
      <c r="D6" s="21">
        <f t="shared" si="0"/>
        <v>2</v>
      </c>
      <c r="E6" s="17" t="s">
        <v>50</v>
      </c>
      <c r="F6" s="16" t="s">
        <v>57</v>
      </c>
      <c r="G6" s="18" t="str">
        <f t="shared" si="1"/>
        <v>바로가기</v>
      </c>
      <c r="H6" t="s">
        <v>54</v>
      </c>
    </row>
    <row r="7" spans="4:8" ht="24.75" customHeight="1">
      <c r="D7" s="21">
        <f t="shared" si="0"/>
        <v>3</v>
      </c>
      <c r="E7" s="17" t="s">
        <v>51</v>
      </c>
      <c r="F7" s="16" t="s">
        <v>52</v>
      </c>
      <c r="G7" s="18" t="str">
        <f t="shared" si="1"/>
        <v>바로가기</v>
      </c>
      <c r="H7" t="s">
        <v>53</v>
      </c>
    </row>
    <row r="8" spans="4:8" ht="24.75" customHeight="1">
      <c r="D8" s="21">
        <f t="shared" si="0"/>
        <v>4</v>
      </c>
      <c r="E8" s="20" t="s">
        <v>59</v>
      </c>
      <c r="F8" s="19" t="s">
        <v>62</v>
      </c>
      <c r="G8" s="18" t="str">
        <f t="shared" si="1"/>
        <v>바로가기</v>
      </c>
      <c r="H8" s="22" t="s">
        <v>58</v>
      </c>
    </row>
    <row r="9" spans="4:8" ht="24.75" customHeight="1">
      <c r="D9" s="21">
        <f t="shared" si="0"/>
        <v>5</v>
      </c>
      <c r="E9" s="20" t="s">
        <v>60</v>
      </c>
      <c r="F9" s="19" t="s">
        <v>28</v>
      </c>
      <c r="G9" s="18" t="str">
        <f t="shared" si="1"/>
        <v>바로가기</v>
      </c>
      <c r="H9" t="s">
        <v>64</v>
      </c>
    </row>
    <row r="10" spans="4:8" ht="24.75" customHeight="1">
      <c r="D10" s="21">
        <f t="shared" si="0"/>
        <v>6</v>
      </c>
      <c r="E10" s="20" t="s">
        <v>61</v>
      </c>
      <c r="F10" s="19" t="s">
        <v>63</v>
      </c>
      <c r="G10" s="18" t="str">
        <f t="shared" si="1"/>
        <v>바로가기</v>
      </c>
      <c r="H10" t="s">
        <v>65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37" zoomScaleNormal="100" workbookViewId="0">
      <selection activeCell="C30" sqref="C30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50000000000003" customHeight="1">
      <c r="A4" s="89" t="s">
        <v>48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</row>
    <row r="6" spans="1:14" ht="47.45" customHeight="1">
      <c r="C6" s="25" t="s">
        <v>47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149999999999999" customHeight="1">
      <c r="C7" s="28" t="s">
        <v>46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5" customHeight="1">
      <c r="C13" s="25" t="s">
        <v>45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149999999999999" customHeight="1">
      <c r="C14" s="24" t="s">
        <v>44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5" customHeight="1">
      <c r="C20" s="25" t="s">
        <v>43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149999999999999" customHeight="1">
      <c r="C21" s="27" t="s">
        <v>42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5" customHeight="1">
      <c r="C27" s="25" t="s">
        <v>41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15" customHeight="1">
      <c r="C28" s="90" t="s">
        <v>40</v>
      </c>
      <c r="D28" s="90"/>
      <c r="E28" s="90"/>
      <c r="F28" s="90"/>
      <c r="G28" s="90"/>
      <c r="H28" s="90"/>
      <c r="I28" s="90"/>
      <c r="J28" s="90"/>
      <c r="K28" s="90"/>
      <c r="L28" s="90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4999999999999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5" customHeight="1">
      <c r="C34" s="25" t="s">
        <v>39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149999999999999" customHeight="1">
      <c r="C35" s="24" t="s">
        <v>38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5" customHeight="1">
      <c r="C41" s="25" t="s">
        <v>37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149999999999999" customHeight="1">
      <c r="C42" s="24" t="s">
        <v>36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5" customHeight="1">
      <c r="C48" s="25" t="s">
        <v>35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149999999999999" customHeight="1">
      <c r="C49" s="24" t="s">
        <v>34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25"/>
  <sheetViews>
    <sheetView showGridLines="0" topLeftCell="H1" zoomScaleNormal="100" workbookViewId="0">
      <selection activeCell="L36" sqref="L36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" customHeight="1"/>
    <row r="7" spans="1:21" ht="19.899999999999999" customHeight="1">
      <c r="J7" s="74" t="s">
        <v>152</v>
      </c>
      <c r="K7" s="74"/>
      <c r="P7" s="74" t="s">
        <v>153</v>
      </c>
    </row>
    <row r="8" spans="1:21" ht="8.4499999999999993" customHeight="1"/>
    <row r="9" spans="1:21" s="2" customFormat="1" ht="18.75" customHeight="1">
      <c r="B9" s="31" t="s">
        <v>69</v>
      </c>
      <c r="C9" s="32"/>
      <c r="E9" s="37" t="s">
        <v>71</v>
      </c>
      <c r="F9" s="38"/>
      <c r="G9" s="39"/>
      <c r="I9" s="45" t="s">
        <v>136</v>
      </c>
      <c r="J9" s="45" t="s">
        <v>137</v>
      </c>
      <c r="K9" s="45" t="s">
        <v>138</v>
      </c>
      <c r="M9" s="45" t="s">
        <v>138</v>
      </c>
      <c r="N9" s="45" t="s">
        <v>151</v>
      </c>
      <c r="P9" s="45" t="s">
        <v>92</v>
      </c>
      <c r="Q9" s="45" t="s">
        <v>88</v>
      </c>
      <c r="R9" s="45" t="s">
        <v>89</v>
      </c>
      <c r="S9" s="45" t="s">
        <v>90</v>
      </c>
      <c r="T9" s="45" t="s">
        <v>91</v>
      </c>
      <c r="U9" s="49" t="s">
        <v>93</v>
      </c>
    </row>
    <row r="10" spans="1:21" s="2" customFormat="1" ht="18.75" customHeight="1">
      <c r="B10" s="33" t="s">
        <v>161</v>
      </c>
      <c r="C10" s="34"/>
      <c r="E10" s="40" t="s">
        <v>72</v>
      </c>
      <c r="G10" s="41"/>
      <c r="I10" s="30" t="s">
        <v>128</v>
      </c>
      <c r="J10" s="30"/>
      <c r="K10" s="30" t="str" cm="1">
        <f t="array" ref="K10:K17">_xlfn.LET(_xlpm.국가번호,_xlfn.TEXTBEFORE(I10:I17," "),
      _xlpm.국가,_xlfn.XLOOKUP(_xlpm.국가번호,M10:M15,N10:N15),
      _xlpm.국가번호&amp;_xlpm.국가)</f>
        <v>(+82)한국</v>
      </c>
      <c r="M10" s="30" t="s">
        <v>139</v>
      </c>
      <c r="N10" s="30" t="s">
        <v>140</v>
      </c>
      <c r="P10" s="30" t="s">
        <v>78</v>
      </c>
      <c r="Q10" s="46">
        <v>27</v>
      </c>
      <c r="R10" s="46">
        <v>32</v>
      </c>
      <c r="S10" s="46">
        <v>45</v>
      </c>
      <c r="T10" s="42">
        <f>_xlfn.LET(_xlpm.합계,SUM(Q10:S10),IF(_xlpm.합계&gt;=100,_xlpm.합계*10%,_xlpm.합계))</f>
        <v>10.4</v>
      </c>
    </row>
    <row r="11" spans="1:21" s="2" customFormat="1" ht="18.75" customHeight="1">
      <c r="B11" s="35" t="s">
        <v>70</v>
      </c>
      <c r="C11" s="36"/>
      <c r="E11" s="96" t="s">
        <v>73</v>
      </c>
      <c r="F11" s="97"/>
      <c r="G11" s="98"/>
      <c r="I11" s="30" t="s">
        <v>129</v>
      </c>
      <c r="J11" s="30"/>
      <c r="K11" s="30" t="str">
        <v>(+1)미국</v>
      </c>
      <c r="M11" s="30" t="s">
        <v>141</v>
      </c>
      <c r="N11" s="30" t="s">
        <v>142</v>
      </c>
      <c r="P11" s="30" t="s">
        <v>80</v>
      </c>
      <c r="Q11" s="46">
        <v>20</v>
      </c>
      <c r="R11" s="46">
        <v>30</v>
      </c>
      <c r="S11" s="46">
        <v>44</v>
      </c>
      <c r="T11" s="42">
        <f t="shared" ref="T11:T17" si="0">_xlfn.LET(_xlpm.합계,SUM(Q11:S11),IF(_xlpm.합계&gt;=100,_xlpm.합계*10%,_xlpm.합계))</f>
        <v>94</v>
      </c>
    </row>
    <row r="12" spans="1:21" s="2" customFormat="1" ht="18.600000000000001" customHeight="1">
      <c r="E12" s="99"/>
      <c r="F12" s="100"/>
      <c r="G12" s="101"/>
      <c r="I12" s="30" t="s">
        <v>130</v>
      </c>
      <c r="J12" s="30"/>
      <c r="K12" s="30" t="str">
        <v>(+81)일본</v>
      </c>
      <c r="M12" s="30" t="s">
        <v>143</v>
      </c>
      <c r="N12" s="30" t="s">
        <v>144</v>
      </c>
      <c r="P12" s="30" t="s">
        <v>85</v>
      </c>
      <c r="Q12" s="46">
        <v>37</v>
      </c>
      <c r="R12" s="46">
        <v>39</v>
      </c>
      <c r="S12" s="46">
        <v>23</v>
      </c>
      <c r="T12" s="42">
        <f t="shared" si="0"/>
        <v>99</v>
      </c>
    </row>
    <row r="13" spans="1:21" s="2" customFormat="1" ht="18.75" customHeight="1">
      <c r="B13" s="91">
        <f>_xlfn.LET(_xlpm.a,1,_xlpm.b,2,_xlpm.a+_xlpm.b)</f>
        <v>3</v>
      </c>
      <c r="C13" s="92"/>
      <c r="I13" s="30" t="s">
        <v>131</v>
      </c>
      <c r="J13" s="30"/>
      <c r="K13" s="30" t="str">
        <v>(+86)중국</v>
      </c>
      <c r="M13" s="30" t="s">
        <v>145</v>
      </c>
      <c r="N13" s="30" t="s">
        <v>146</v>
      </c>
      <c r="P13" s="30" t="s">
        <v>81</v>
      </c>
      <c r="Q13" s="46">
        <v>22</v>
      </c>
      <c r="R13" s="46">
        <v>45</v>
      </c>
      <c r="S13" s="46">
        <v>33</v>
      </c>
      <c r="T13" s="42">
        <f t="shared" si="0"/>
        <v>10</v>
      </c>
    </row>
    <row r="14" spans="1:21" s="2" customFormat="1" ht="18.75" customHeight="1">
      <c r="B14" s="77" t="s">
        <v>162</v>
      </c>
      <c r="E14" s="93">
        <f>_xlfn.LET(_xlpm.view1,10000,_xlpm.view3,25000,_xlpm.view3*(2+0.2*(_xlpm.view3/_xlpm.view1)+1.8*(_xlpm.view1/_xlpm.view3)+3*(_xlpm.view3/_xlpm.view1)))</f>
        <v>268000</v>
      </c>
      <c r="F14" s="94"/>
      <c r="G14" s="95"/>
      <c r="I14" s="30" t="s">
        <v>132</v>
      </c>
      <c r="J14" s="30"/>
      <c r="K14" s="30" t="str">
        <v>(+49)독일</v>
      </c>
      <c r="M14" s="30" t="s">
        <v>147</v>
      </c>
      <c r="N14" s="30" t="s">
        <v>148</v>
      </c>
      <c r="P14" s="30" t="s">
        <v>86</v>
      </c>
      <c r="Q14" s="46">
        <v>39</v>
      </c>
      <c r="R14" s="46">
        <v>43</v>
      </c>
      <c r="S14" s="46">
        <v>35</v>
      </c>
      <c r="T14" s="42">
        <f t="shared" si="0"/>
        <v>11.700000000000001</v>
      </c>
    </row>
    <row r="15" spans="1:21" s="2" customFormat="1" ht="18.75" customHeight="1">
      <c r="E15" s="2">
        <f>_xlfn.LET(_xlpm.view1,30000,_xlpm.view3,100000,_xlpm.view3*(2+0.2*(_xlpm.view3/_xlpm.view1)+1.8*(_xlpm.view1/_xlpm.view3)+3*(_xlpm.view3/_xlpm.view1)))</f>
        <v>1320666.6666666667</v>
      </c>
      <c r="I15" s="30" t="s">
        <v>133</v>
      </c>
      <c r="J15" s="30"/>
      <c r="K15" s="30" t="str">
        <v>(+65)싱가포르</v>
      </c>
      <c r="M15" s="30" t="s">
        <v>149</v>
      </c>
      <c r="N15" s="30" t="s">
        <v>150</v>
      </c>
      <c r="P15" s="30" t="s">
        <v>82</v>
      </c>
      <c r="Q15" s="46">
        <v>43</v>
      </c>
      <c r="R15" s="46">
        <v>40</v>
      </c>
      <c r="S15" s="46">
        <v>31</v>
      </c>
      <c r="T15" s="42">
        <f t="shared" si="0"/>
        <v>11.4</v>
      </c>
    </row>
    <row r="16" spans="1:21" s="2" customFormat="1" ht="18.75" customHeight="1">
      <c r="E16" s="2">
        <f>_xlfn.LET(_xlpm.view1,E17,_xlpm.view3,G17,_xlpm.view3*(2+0.2*(_xlpm.view3/_xlpm.view1)+1.8*(_xlpm.view1/_xlpm.view3)+3*(_xlpm.view3/_xlpm.view1)))</f>
        <v>372000</v>
      </c>
      <c r="I16" s="30" t="s">
        <v>134</v>
      </c>
      <c r="J16" s="30"/>
      <c r="K16" s="30" t="str">
        <v>(+82)한국</v>
      </c>
      <c r="M16" s="3"/>
      <c r="N16" s="3"/>
      <c r="P16" s="30" t="s">
        <v>87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5:20" s="2" customFormat="1" ht="18.75" customHeight="1">
      <c r="E17" s="2">
        <v>20000</v>
      </c>
      <c r="G17" s="2">
        <v>40000</v>
      </c>
      <c r="I17" s="30" t="s">
        <v>135</v>
      </c>
      <c r="J17" s="30"/>
      <c r="K17" s="30" t="str">
        <v>(+1)미국</v>
      </c>
      <c r="M17" s="10"/>
      <c r="N17" s="10"/>
      <c r="P17" s="30" t="s">
        <v>84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5:20" s="2" customFormat="1" ht="18.75" customHeight="1">
      <c r="I18" s="3"/>
      <c r="J18" s="3"/>
      <c r="K18" s="3"/>
      <c r="L18" s="3"/>
      <c r="M18" s="10"/>
      <c r="N18" s="10"/>
    </row>
    <row r="19" spans="5:20" ht="18.75" customHeight="1">
      <c r="I19" s="65" t="s">
        <v>163</v>
      </c>
      <c r="K19" s="3"/>
      <c r="Q19" s="1" t="s">
        <v>169</v>
      </c>
    </row>
    <row r="20" spans="5:20" ht="18.75" customHeight="1">
      <c r="I20" s="65" t="s">
        <v>164</v>
      </c>
      <c r="Q20" s="78" t="s">
        <v>170</v>
      </c>
    </row>
    <row r="21" spans="5:20" ht="18.75" customHeight="1">
      <c r="I21" s="65" t="s">
        <v>165</v>
      </c>
    </row>
    <row r="23" spans="5:20" ht="18.75" customHeight="1">
      <c r="I23" s="65" t="s">
        <v>166</v>
      </c>
    </row>
    <row r="24" spans="5:20" ht="18.75" customHeight="1">
      <c r="I24" s="65" t="s">
        <v>167</v>
      </c>
    </row>
    <row r="25" spans="5:20" ht="67.5">
      <c r="I25" s="76" t="s">
        <v>168</v>
      </c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J34"/>
  <sheetViews>
    <sheetView showGridLines="0" topLeftCell="G1" zoomScale="115" zoomScaleNormal="115" workbookViewId="0">
      <selection activeCell="K57" sqref="K57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10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10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10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10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10" s="4" customFormat="1" ht="21.75" customHeight="1">
      <c r="B5" s="5" t="s">
        <v>7</v>
      </c>
      <c r="F5" s="44"/>
      <c r="G5" s="44"/>
    </row>
    <row r="6" spans="1:10" ht="12" customHeight="1"/>
    <row r="7" spans="1:10" ht="19.899999999999999" customHeight="1">
      <c r="G7" s="50" t="s">
        <v>159</v>
      </c>
    </row>
    <row r="8" spans="1:10" ht="9" customHeight="1"/>
    <row r="9" spans="1:10" ht="18.75" customHeight="1">
      <c r="B9" s="45" t="s">
        <v>6</v>
      </c>
      <c r="C9" s="45" t="s">
        <v>5</v>
      </c>
      <c r="D9" s="45" t="s">
        <v>4</v>
      </c>
      <c r="F9" s="45" t="s">
        <v>66</v>
      </c>
      <c r="G9" s="45" t="s">
        <v>67</v>
      </c>
      <c r="H9" s="45" t="s">
        <v>68</v>
      </c>
    </row>
    <row r="10" spans="1:10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78</v>
      </c>
      <c r="G10" s="30" t="s">
        <v>74</v>
      </c>
      <c r="H10" s="30" t="str" cm="1">
        <f t="array" ref="H10:H16">FindGender(G10:G16)</f>
        <v>남성</v>
      </c>
      <c r="J10" s="79" t="s">
        <v>174</v>
      </c>
    </row>
    <row r="11" spans="1:10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80</v>
      </c>
      <c r="G11" s="30" t="s">
        <v>158</v>
      </c>
      <c r="H11" s="30" t="str">
        <v>남성</v>
      </c>
      <c r="J11" s="1" t="s">
        <v>175</v>
      </c>
    </row>
    <row r="12" spans="1:10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79</v>
      </c>
      <c r="G12" s="30" t="s">
        <v>75</v>
      </c>
      <c r="H12" s="30" t="str">
        <v>여성</v>
      </c>
      <c r="J12" s="1" t="s">
        <v>176</v>
      </c>
    </row>
    <row r="13" spans="1:10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81</v>
      </c>
      <c r="G13" s="30" t="s">
        <v>156</v>
      </c>
      <c r="H13" s="30" t="str">
        <v>여성</v>
      </c>
    </row>
    <row r="14" spans="1:10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83</v>
      </c>
      <c r="G14" s="30" t="s">
        <v>76</v>
      </c>
      <c r="H14" s="30" t="str">
        <v>여성</v>
      </c>
    </row>
    <row r="15" spans="1:10" ht="18.75" customHeight="1">
      <c r="F15" s="30" t="s">
        <v>82</v>
      </c>
      <c r="G15" s="30" t="s">
        <v>157</v>
      </c>
      <c r="H15" s="30" t="str">
        <v>남성</v>
      </c>
    </row>
    <row r="16" spans="1:10" ht="18.75" customHeight="1">
      <c r="F16" s="30" t="s">
        <v>84</v>
      </c>
      <c r="G16" s="30" t="s">
        <v>77</v>
      </c>
      <c r="H16" s="30" t="str">
        <v>남성</v>
      </c>
    </row>
    <row r="17" spans="2:8" ht="18.75" customHeight="1">
      <c r="B17" s="45" t="s">
        <v>154</v>
      </c>
      <c r="C17" s="45" t="s">
        <v>155</v>
      </c>
    </row>
    <row r="18" spans="2:8" ht="18.75" customHeight="1">
      <c r="B18" s="75">
        <v>2</v>
      </c>
      <c r="C18" s="75" cm="1">
        <f t="array" ref="C18">SQ(B18)</f>
        <v>4</v>
      </c>
      <c r="D18" s="1" t="s">
        <v>171</v>
      </c>
    </row>
    <row r="19" spans="2:8" ht="18.75" customHeight="1">
      <c r="B19" s="75">
        <v>7</v>
      </c>
      <c r="C19" s="75" cm="1">
        <f t="array" ref="C19">SQ(B19)</f>
        <v>49</v>
      </c>
      <c r="D19" s="1" t="s">
        <v>172</v>
      </c>
    </row>
    <row r="20" spans="2:8" ht="18.75" customHeight="1">
      <c r="B20" s="75">
        <v>9</v>
      </c>
      <c r="C20" s="75" cm="1">
        <f t="array" ref="C20">SQ(B20)</f>
        <v>81</v>
      </c>
      <c r="D20" s="79" t="s">
        <v>173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H18"/>
  <sheetViews>
    <sheetView showGridLines="0" zoomScale="130" zoomScaleNormal="130" workbookViewId="0">
      <selection activeCell="D25" sqref="D25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14.375" style="55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8" s="6" customFormat="1" ht="6.75" customHeight="1">
      <c r="A1" s="7"/>
      <c r="B1" s="7"/>
      <c r="C1" s="53"/>
      <c r="F1" s="59"/>
    </row>
    <row r="2" spans="1:8" s="6" customFormat="1" ht="18.75" customHeight="1">
      <c r="A2" s="7"/>
      <c r="B2" s="9" t="s">
        <v>12</v>
      </c>
      <c r="C2" s="53"/>
      <c r="F2" s="59"/>
    </row>
    <row r="3" spans="1:8" s="6" customFormat="1" ht="15" customHeight="1">
      <c r="A3" s="7"/>
      <c r="B3" s="8" t="s">
        <v>11</v>
      </c>
      <c r="C3" s="53"/>
      <c r="F3" s="59"/>
    </row>
    <row r="4" spans="1:8" s="6" customFormat="1" ht="4.5" customHeight="1">
      <c r="A4" s="7"/>
      <c r="B4" s="8"/>
      <c r="C4" s="53"/>
      <c r="F4" s="59"/>
    </row>
    <row r="5" spans="1:8" s="4" customFormat="1" ht="21.75" customHeight="1">
      <c r="B5" s="5" t="s">
        <v>10</v>
      </c>
      <c r="C5" s="54"/>
      <c r="F5" s="44"/>
    </row>
    <row r="6" spans="1:8" ht="9.6" customHeight="1"/>
    <row r="7" spans="1:8" ht="19.899999999999999" customHeight="1">
      <c r="G7" s="62" t="s">
        <v>109</v>
      </c>
    </row>
    <row r="8" spans="1:8" ht="10.9" customHeight="1">
      <c r="D8" s="80" t="s">
        <v>177</v>
      </c>
    </row>
    <row r="9" spans="1:8" s="10" customFormat="1" ht="18.600000000000001" customHeight="1">
      <c r="B9" s="13" t="s">
        <v>94</v>
      </c>
      <c r="C9" s="13" t="s">
        <v>95</v>
      </c>
      <c r="D9" s="13" t="s">
        <v>98</v>
      </c>
      <c r="F9" s="56" t="s">
        <v>104</v>
      </c>
      <c r="G9" s="13" t="s">
        <v>105</v>
      </c>
    </row>
    <row r="10" spans="1:8" ht="18.600000000000001" customHeight="1">
      <c r="B10" s="12" t="s">
        <v>96</v>
      </c>
      <c r="C10" s="12">
        <v>45752</v>
      </c>
      <c r="D10" s="51" t="str">
        <f>B10 &amp; " (" &amp; TEXT(C10,"yyyy-mm-dd(aaa)") &amp; ")"</f>
        <v>여의도 벚꽃축제 (2025-04-05(토))</v>
      </c>
      <c r="F10" s="57">
        <v>1069349805</v>
      </c>
      <c r="G10" s="12" t="str" cm="1">
        <f t="array" ref="G10:G15">phoneNO(F10:F15)</f>
        <v>106-934-9805</v>
      </c>
      <c r="H10" s="79" t="s">
        <v>178</v>
      </c>
    </row>
    <row r="11" spans="1:8" ht="18.600000000000001" customHeight="1">
      <c r="B11" s="12" t="s">
        <v>97</v>
      </c>
      <c r="C11" s="12">
        <v>45839</v>
      </c>
      <c r="D11" s="51" t="str">
        <f>B11 &amp; " (" &amp; TEXT(C11,"yyyy-mm-dd(aaa)") &amp; ")"</f>
        <v>남산 한옥마을 축제 (2025-07-01(화))</v>
      </c>
      <c r="F11" s="58" t="s">
        <v>106</v>
      </c>
      <c r="G11" s="12" t="str">
        <v>010-1640-8090</v>
      </c>
      <c r="H11" s="79" t="s">
        <v>179</v>
      </c>
    </row>
    <row r="12" spans="1:8" ht="18.600000000000001" customHeight="1">
      <c r="F12" s="42">
        <v>1088824767</v>
      </c>
      <c r="G12" s="12" t="str">
        <v>108-882-4767</v>
      </c>
    </row>
    <row r="13" spans="1:8" ht="18.600000000000001" customHeight="1">
      <c r="B13" s="13" t="s">
        <v>99</v>
      </c>
      <c r="C13" s="13" t="s">
        <v>100</v>
      </c>
      <c r="D13" s="13" t="s">
        <v>103</v>
      </c>
      <c r="F13" s="42" t="s">
        <v>107</v>
      </c>
      <c r="G13" s="12" t="str">
        <v>010-1525-9752</v>
      </c>
    </row>
    <row r="14" spans="1:8" ht="18.75" customHeight="1">
      <c r="B14" s="12" t="s">
        <v>102</v>
      </c>
      <c r="C14" s="11">
        <v>374000</v>
      </c>
      <c r="D14" s="12" t="str">
        <f>B14&amp;" ("&amp;TEXT(C14,"#,##0원")&amp;")"</f>
        <v>에어팟 프로 2 (374,000원)</v>
      </c>
      <c r="F14" s="61">
        <v>1034277676</v>
      </c>
      <c r="G14" s="12" t="str">
        <v>103-427-7676</v>
      </c>
    </row>
    <row r="15" spans="1:8" ht="18.75" customHeight="1">
      <c r="B15" s="12" t="s">
        <v>101</v>
      </c>
      <c r="C15" s="11">
        <v>32000</v>
      </c>
      <c r="D15" s="12" t="str">
        <f>B15&amp;" ("&amp;TEXT(C15,"#,##0원")&amp;")"</f>
        <v>아이폰 케이스 (32,000원)</v>
      </c>
      <c r="F15" s="61" t="s">
        <v>108</v>
      </c>
      <c r="G15" s="12" t="str">
        <v>109-391-6819</v>
      </c>
    </row>
    <row r="16" spans="1:8" ht="18.75" customHeight="1">
      <c r="C16" s="1"/>
    </row>
    <row r="17" spans="3:3" ht="18.75" customHeight="1">
      <c r="C17" s="55" t="s">
        <v>180</v>
      </c>
    </row>
    <row r="18" spans="3:3" ht="18.75" customHeight="1">
      <c r="C18" s="55" t="s">
        <v>181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N37"/>
  <sheetViews>
    <sheetView showGridLines="0" topLeftCell="E2" zoomScale="115" zoomScaleNormal="115" workbookViewId="0">
      <selection activeCell="H17" sqref="H17:H23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6" width="10.875" style="1" customWidth="1"/>
    <col min="7" max="7" width="8.875" style="1" customWidth="1"/>
    <col min="8" max="8" width="50.25" style="65" customWidth="1"/>
    <col min="9" max="9" width="4.375" style="1" customWidth="1"/>
    <col min="10" max="10" width="18.25" style="1" customWidth="1"/>
    <col min="11" max="11" width="9.75" style="1" customWidth="1"/>
    <col min="12" max="16384" width="9" style="1"/>
  </cols>
  <sheetData>
    <row r="1" spans="1:14" s="6" customFormat="1" ht="6.75" customHeight="1">
      <c r="A1" s="7"/>
      <c r="B1" s="7"/>
      <c r="C1" s="7"/>
      <c r="D1" s="7"/>
      <c r="E1" s="7"/>
      <c r="F1" s="7"/>
      <c r="G1" s="7"/>
      <c r="H1" s="63"/>
      <c r="I1" s="7"/>
      <c r="J1" s="7"/>
      <c r="K1" s="7"/>
    </row>
    <row r="2" spans="1:14" s="6" customFormat="1" ht="18.75" customHeight="1">
      <c r="A2" s="7"/>
      <c r="B2" s="9" t="s">
        <v>21</v>
      </c>
      <c r="C2" s="7"/>
      <c r="D2" s="7"/>
      <c r="E2" s="7"/>
      <c r="F2" s="7"/>
      <c r="G2" s="7"/>
      <c r="H2" s="63"/>
      <c r="I2" s="7"/>
      <c r="J2" s="7"/>
      <c r="K2" s="7"/>
    </row>
    <row r="3" spans="1:14" s="6" customFormat="1" ht="15" customHeight="1">
      <c r="A3" s="7"/>
      <c r="B3" s="8" t="s">
        <v>20</v>
      </c>
      <c r="C3" s="7"/>
      <c r="D3" s="7"/>
      <c r="E3" s="7"/>
      <c r="F3" s="7"/>
      <c r="G3" s="7"/>
      <c r="H3" s="63"/>
      <c r="I3" s="7"/>
      <c r="J3" s="7"/>
      <c r="K3" s="7"/>
    </row>
    <row r="4" spans="1:14" s="6" customFormat="1" ht="4.5" customHeight="1">
      <c r="A4" s="7"/>
      <c r="B4" s="8"/>
      <c r="C4" s="7"/>
      <c r="D4" s="7"/>
      <c r="E4" s="7"/>
      <c r="F4" s="7"/>
      <c r="G4" s="7"/>
      <c r="H4" s="63"/>
      <c r="I4" s="7"/>
      <c r="J4" s="7"/>
      <c r="K4" s="7"/>
    </row>
    <row r="5" spans="1:14" s="4" customFormat="1" ht="21.75" customHeight="1">
      <c r="B5" s="5" t="s">
        <v>19</v>
      </c>
      <c r="H5" s="64"/>
    </row>
    <row r="6" spans="1:14" ht="12" customHeight="1"/>
    <row r="7" spans="1:14" ht="18.600000000000001" customHeight="1"/>
    <row r="8" spans="1:14" ht="9" customHeight="1"/>
    <row r="9" spans="1:14" ht="23.45" customHeight="1">
      <c r="B9" s="29" t="s">
        <v>18</v>
      </c>
      <c r="C9" s="102" t="s">
        <v>17</v>
      </c>
      <c r="D9" s="102"/>
      <c r="E9" s="102"/>
      <c r="F9" s="81"/>
      <c r="H9" s="29" t="s">
        <v>114</v>
      </c>
      <c r="J9" s="29" t="s">
        <v>115</v>
      </c>
      <c r="K9" s="29" t="s">
        <v>0</v>
      </c>
    </row>
    <row r="10" spans="1:14" ht="23.45" customHeight="1">
      <c r="B10" s="30" t="s">
        <v>188</v>
      </c>
      <c r="C10" s="30" t="str" cm="1">
        <f t="array" ref="C10:F15">IFERROR(_xlfn.TEXTSPLIT(_xlfn.TEXTJOIN("/",,B10:B15),"&gt;","/"),"")</f>
        <v>의류</v>
      </c>
      <c r="D10" s="30" t="str">
        <v>여성의류</v>
      </c>
      <c r="E10" s="30" t="str">
        <v>드레스</v>
      </c>
      <c r="F10" s="3" t="str">
        <v/>
      </c>
      <c r="H10" s="66" t="s">
        <v>110</v>
      </c>
      <c r="J10" s="60" t="str" cm="1">
        <f t="array" ref="J10:K23">IFERROR(_xlfn.TEXTSPLIT(_xlfn.TEXTJOIN("/",,H10:H15),":","/")*1,_xlfn.TEXTSPLIT(_xlfn.TEXTJOIN("/",,H10:H15),":","/"))</f>
        <v>된장찌개</v>
      </c>
      <c r="K10" s="60">
        <v>165700</v>
      </c>
      <c r="N10" s="60"/>
    </row>
    <row r="11" spans="1:14" ht="23.45" customHeight="1">
      <c r="B11" s="30" t="s">
        <v>16</v>
      </c>
      <c r="C11" s="30" t="str">
        <v>의류</v>
      </c>
      <c r="D11" s="30" t="str">
        <v>남성의류</v>
      </c>
      <c r="E11" s="30" t="str">
        <v>바지</v>
      </c>
      <c r="F11" s="3" t="str">
        <v/>
      </c>
      <c r="H11" s="66" t="s">
        <v>111</v>
      </c>
      <c r="J11" s="60" t="str">
        <v>파전</v>
      </c>
      <c r="K11" s="60">
        <v>74000</v>
      </c>
    </row>
    <row r="12" spans="1:14" ht="23.45" customHeight="1">
      <c r="B12" s="30" t="s">
        <v>15</v>
      </c>
      <c r="C12" s="30" t="str">
        <v>가전제품</v>
      </c>
      <c r="D12" s="30" t="str">
        <v>주방가전</v>
      </c>
      <c r="E12" s="30" t="str">
        <v>믹서기</v>
      </c>
      <c r="F12" s="3" t="str">
        <v/>
      </c>
      <c r="H12" s="66" t="s">
        <v>112</v>
      </c>
      <c r="J12" s="60" t="str">
        <v>순두부찌개</v>
      </c>
      <c r="K12" s="60">
        <v>39000</v>
      </c>
    </row>
    <row r="13" spans="1:14" ht="23.45" customHeight="1">
      <c r="B13" s="30" t="s">
        <v>187</v>
      </c>
      <c r="C13" s="30" t="str">
        <v>가구</v>
      </c>
      <c r="D13" s="30" t="str">
        <v>침실가구</v>
      </c>
      <c r="E13" s="30" t="str">
        <v>매트리스</v>
      </c>
      <c r="F13" s="3" t="str">
        <v>평상</v>
      </c>
      <c r="H13" s="66" t="s">
        <v>113</v>
      </c>
      <c r="J13" s="60" t="str">
        <v>불고기</v>
      </c>
      <c r="K13" s="60">
        <v>14200</v>
      </c>
    </row>
    <row r="14" spans="1:14" ht="23.45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F14" s="3" t="str">
        <v/>
      </c>
      <c r="H14" s="66"/>
      <c r="J14" s="60" t="str">
        <v>해물파전</v>
      </c>
      <c r="K14" s="60">
        <v>79000</v>
      </c>
    </row>
    <row r="15" spans="1:14" ht="23.45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F15" s="3" t="str">
        <v/>
      </c>
      <c r="H15" s="66"/>
      <c r="J15" s="60" t="str">
        <v>부대찌개</v>
      </c>
      <c r="K15" s="60">
        <v>33000</v>
      </c>
    </row>
    <row r="16" spans="1:14" ht="23.45" customHeight="1">
      <c r="B16" s="2"/>
      <c r="C16" s="2"/>
      <c r="D16" s="2"/>
      <c r="E16" s="2"/>
      <c r="F16" s="2"/>
      <c r="J16" s="60" t="str">
        <v>육회</v>
      </c>
      <c r="K16" s="60">
        <v>144100</v>
      </c>
    </row>
    <row r="17" spans="2:11" ht="23.45" customHeight="1">
      <c r="B17" s="77" t="s">
        <v>182</v>
      </c>
      <c r="D17" s="2"/>
      <c r="E17" s="2"/>
      <c r="F17" s="2"/>
      <c r="H17" s="65" t="s">
        <v>189</v>
      </c>
      <c r="J17" s="60" t="str">
        <v>육회</v>
      </c>
      <c r="K17" s="60">
        <v>45500</v>
      </c>
    </row>
    <row r="18" spans="2:11" ht="23.45" customHeight="1">
      <c r="B18" s="1" t="s">
        <v>183</v>
      </c>
      <c r="H18" s="65" t="s">
        <v>190</v>
      </c>
      <c r="J18" s="60" t="str">
        <v>떡볶이</v>
      </c>
      <c r="K18" s="60">
        <v>54000</v>
      </c>
    </row>
    <row r="19" spans="2:11" ht="23.45" customHeight="1">
      <c r="H19" s="65" t="s">
        <v>191</v>
      </c>
      <c r="J19" s="60" t="str">
        <v>삼계탕</v>
      </c>
      <c r="K19" s="60">
        <v>37100</v>
      </c>
    </row>
    <row r="20" spans="2:11" ht="23.45" customHeight="1">
      <c r="B20" s="79" t="s">
        <v>184</v>
      </c>
      <c r="H20" s="65" t="s">
        <v>192</v>
      </c>
      <c r="J20" s="60" t="str">
        <v>찜닭</v>
      </c>
      <c r="K20" s="60">
        <v>17400</v>
      </c>
    </row>
    <row r="21" spans="2:11" ht="23.45" customHeight="1">
      <c r="B21" s="79" t="s">
        <v>185</v>
      </c>
      <c r="H21" s="65" t="s">
        <v>193</v>
      </c>
      <c r="J21" s="60" t="str">
        <v>된장찌개</v>
      </c>
      <c r="K21" s="60">
        <v>44100</v>
      </c>
    </row>
    <row r="22" spans="2:11" ht="23.45" customHeight="1">
      <c r="B22" s="1" t="s">
        <v>186</v>
      </c>
      <c r="J22" s="60" t="str">
        <v>잡채</v>
      </c>
      <c r="K22" s="60">
        <v>49700</v>
      </c>
    </row>
    <row r="23" spans="2:11" ht="23.45" customHeight="1">
      <c r="H23" s="65" t="s">
        <v>194</v>
      </c>
      <c r="J23" s="60" t="str">
        <v>양념치킨</v>
      </c>
      <c r="K23" s="60">
        <v>38500</v>
      </c>
    </row>
    <row r="24" spans="2:11" ht="23.45" customHeight="1">
      <c r="J24" s="60"/>
      <c r="K24" s="60"/>
    </row>
    <row r="25" spans="2:11" ht="23.45" customHeight="1">
      <c r="J25" s="60"/>
      <c r="K25" s="60"/>
    </row>
    <row r="26" spans="2:11" ht="23.45" customHeight="1">
      <c r="J26" s="60"/>
      <c r="K26" s="60"/>
    </row>
    <row r="27" spans="2:11" ht="23.45" customHeight="1">
      <c r="J27" s="60"/>
      <c r="K27" s="60"/>
    </row>
    <row r="28" spans="2:11" ht="23.45" customHeight="1">
      <c r="J28" s="60"/>
      <c r="K28" s="60"/>
    </row>
    <row r="29" spans="2:11" ht="23.45" customHeight="1">
      <c r="J29" s="60"/>
      <c r="K29" s="60"/>
    </row>
    <row r="30" spans="2:11" ht="23.45" customHeight="1">
      <c r="J30" s="60"/>
      <c r="K30" s="60"/>
    </row>
    <row r="31" spans="2:11" ht="23.45" customHeight="1">
      <c r="J31" s="60"/>
      <c r="K31" s="60"/>
    </row>
    <row r="32" spans="2:11" ht="23.45" customHeight="1">
      <c r="J32" s="60"/>
      <c r="K32" s="60"/>
    </row>
    <row r="33" spans="10:11" ht="23.45" customHeight="1">
      <c r="J33" s="60"/>
      <c r="K33" s="60"/>
    </row>
    <row r="34" spans="10:11" ht="23.45" customHeight="1"/>
    <row r="35" spans="10:11" ht="23.45" customHeight="1"/>
    <row r="36" spans="10:11" ht="23.45" customHeight="1"/>
    <row r="37" spans="10:11" ht="23.45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tabSelected="1" zoomScale="85" zoomScaleNormal="85" workbookViewId="0">
      <selection activeCell="B23" sqref="B23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3" width="11.75" style="1" customWidth="1"/>
    <col min="4" max="4" width="8.875" style="1" customWidth="1"/>
    <col min="5" max="5" width="5.625" style="1" customWidth="1"/>
    <col min="6" max="6" width="66.5" style="2" customWidth="1"/>
    <col min="7" max="7" width="10.75" style="65" customWidth="1"/>
    <col min="8" max="10" width="18.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124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125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>
      <c r="H6" s="1" t="s">
        <v>195</v>
      </c>
    </row>
    <row r="7" spans="1:10" ht="21.6" customHeight="1">
      <c r="B7" s="70" t="s">
        <v>126</v>
      </c>
      <c r="F7" s="70" t="s">
        <v>127</v>
      </c>
      <c r="H7" s="1" t="s">
        <v>197</v>
      </c>
    </row>
    <row r="8" spans="1:10" ht="19.149999999999999" customHeight="1">
      <c r="B8" s="104" t="s">
        <v>117</v>
      </c>
      <c r="C8" s="105"/>
      <c r="F8" s="71" t="s">
        <v>121</v>
      </c>
      <c r="H8" s="71" t="s">
        <v>122</v>
      </c>
      <c r="I8" s="71" t="s">
        <v>104</v>
      </c>
      <c r="J8" s="71" t="s">
        <v>123</v>
      </c>
    </row>
    <row r="9" spans="1:10" ht="19.149999999999999" customHeight="1">
      <c r="B9" s="106" t="e" cm="1" vm="1">
        <f t="array" ref="B9">stockchart(660)</f>
        <v>#VALUE!</v>
      </c>
      <c r="C9" s="107"/>
      <c r="D9" s="103"/>
      <c r="F9" s="42" t="s">
        <v>118</v>
      </c>
      <c r="H9" s="60" t="str" cm="1">
        <f t="array" ref="H9:J14">cleandata(F9:F14)</f>
        <v>kim.james@company.co.kr</v>
      </c>
      <c r="I9" s="60" t="str">
        <v>010-1234-5678</v>
      </c>
      <c r="J9" s="60" t="str">
        <v>마케팅팀</v>
      </c>
    </row>
    <row r="10" spans="1:10" ht="19.149999999999999" customHeight="1">
      <c r="B10" s="106"/>
      <c r="C10" s="107"/>
      <c r="D10" s="103"/>
      <c r="F10" s="42" t="s">
        <v>119</v>
      </c>
      <c r="H10" s="60" t="str">
        <v>lee.sarah@business.com</v>
      </c>
      <c r="I10" s="60" t="str">
        <v>010-9876-5432</v>
      </c>
      <c r="J10" s="60" t="str">
        <v>개발팀</v>
      </c>
    </row>
    <row r="11" spans="1:10" ht="19.149999999999999" customHeight="1">
      <c r="B11" s="106"/>
      <c r="C11" s="107"/>
      <c r="F11" s="42" t="s">
        <v>120</v>
      </c>
      <c r="H11" s="60" t="str">
        <v>park.michael@tech.net</v>
      </c>
      <c r="I11" s="60" t="str">
        <v>010-5555-7777</v>
      </c>
      <c r="J11" s="60" t="str">
        <v>디자인팀</v>
      </c>
    </row>
    <row r="12" spans="1:10" ht="18.75" customHeight="1">
      <c r="B12" s="106"/>
      <c r="C12" s="107"/>
      <c r="F12" s="42"/>
      <c r="H12" s="60" t="str">
        <v>choi.emma@startup.io</v>
      </c>
      <c r="I12" s="60" t="str">
        <v>010-3333-9999</v>
      </c>
      <c r="J12" s="60" t="str">
        <v>기획팀</v>
      </c>
    </row>
    <row r="13" spans="1:10" ht="18.75" customHeight="1">
      <c r="B13" s="106"/>
      <c r="C13" s="107"/>
      <c r="F13" s="42"/>
      <c r="H13" s="60" t="str">
        <v>jung.david@corp.org</v>
      </c>
      <c r="I13" s="60" t="str">
        <v>010-7777-1111</v>
      </c>
      <c r="J13" s="60" t="str">
        <v>인사팀</v>
      </c>
    </row>
    <row r="14" spans="1:10" ht="18.75" customHeight="1">
      <c r="B14" s="106"/>
      <c r="C14" s="107"/>
      <c r="F14" s="42"/>
      <c r="H14" s="60" t="str">
        <v>shin.lisa@group.biz</v>
      </c>
      <c r="I14" s="60" t="str">
        <v>010-2222-8888</v>
      </c>
      <c r="J14" s="60" t="str">
        <v>재무팀</v>
      </c>
    </row>
    <row r="15" spans="1:10" ht="18.75" customHeight="1">
      <c r="B15" s="82" t="s">
        <v>160</v>
      </c>
      <c r="H15" s="60"/>
      <c r="I15" s="60"/>
      <c r="J15" s="60"/>
    </row>
    <row r="16" spans="1:10" ht="18.75" customHeight="1">
      <c r="B16" s="67" t="s">
        <v>116</v>
      </c>
      <c r="H16" s="60"/>
      <c r="I16" s="60"/>
      <c r="J16" s="60"/>
    </row>
    <row r="17" spans="2:10" ht="18.75" customHeight="1">
      <c r="H17" s="60"/>
      <c r="I17" s="60"/>
      <c r="J17" s="60"/>
    </row>
    <row r="18" spans="2:10" ht="18.75" customHeight="1">
      <c r="B18" s="82" t="s">
        <v>196</v>
      </c>
      <c r="H18" s="60"/>
      <c r="I18" s="60"/>
      <c r="J18" s="60"/>
    </row>
    <row r="19" spans="2:10" ht="18.75" customHeight="1">
      <c r="B19" s="1" t="s">
        <v>199</v>
      </c>
      <c r="H19" s="60"/>
      <c r="I19" s="60"/>
      <c r="J19" s="60"/>
    </row>
    <row r="20" spans="2:10" ht="18.75" customHeight="1">
      <c r="B20" s="84" t="s">
        <v>198</v>
      </c>
      <c r="F20" s="83"/>
      <c r="H20" s="60"/>
      <c r="I20" s="60"/>
      <c r="J20" s="60"/>
    </row>
    <row r="21" spans="2:10" ht="18.75" customHeight="1">
      <c r="H21" s="60"/>
      <c r="I21" s="60"/>
      <c r="J21" s="60"/>
    </row>
    <row r="22" spans="2:10" ht="18.75" customHeight="1">
      <c r="H22" s="60"/>
      <c r="I22" s="60"/>
      <c r="J22" s="60"/>
    </row>
    <row r="23" spans="2:10" ht="18.75" customHeight="1">
      <c r="H23" s="60"/>
      <c r="I23" s="60"/>
      <c r="J23" s="60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5" r:id="rId2" xr:uid="{DF917E61-9A18-47BC-A6AE-3A12B7B5BD3D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K</cp:lastModifiedBy>
  <dcterms:created xsi:type="dcterms:W3CDTF">2025-05-28T19:49:01Z</dcterms:created>
  <dcterms:modified xsi:type="dcterms:W3CDTF">2025-05-31T15:08:33Z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