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portpolio\엑셀 실무\2일차\"/>
    </mc:Choice>
  </mc:AlternateContent>
  <xr:revisionPtr revIDLastSave="0" documentId="13_ncr:1_{55F04554-7EF6-4B2D-A751-19500AD1B846}" xr6:coauthVersionLast="47" xr6:coauthVersionMax="47" xr10:uidLastSave="{00000000-0000-0000-0000-000000000000}"/>
  <bookViews>
    <workbookView xWindow="-120" yWindow="-120" windowWidth="38640" windowHeight="15720" firstSheet="2" activeTab="7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LEANDATA" comment="선택한 범위 데이터를 구분기호를 통해 가공합니다.">_xlfn.LAMBDA(_xlpm.샘플데이터,_xlfn.TEXTSPLIT(_xlfn.TEXTJOIN(",",,_xlpm.샘플데이터),"/",","))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등록번호에서 성별을 추출합니다.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계를 구합니다.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 번호 형식으로 변경합니다.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을 구합니다.">_xlfn.LAMBDA(_xlpm.값,_xlpm.값^2)</definedName>
    <definedName name="STOCKCHART" comment="종목 코드의 주식차트를 출력합니다.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9" l="1" a="1"/>
  <c r="H9" i="9" s="1"/>
  <c r="B9" i="9" a="1"/>
  <c r="B9" i="9" s="1"/>
  <c r="J10" i="5" a="1"/>
  <c r="J10" i="5" s="1"/>
  <c r="C10" i="5" a="1"/>
  <c r="G10" i="4" a="1"/>
  <c r="G10" i="4" s="1"/>
  <c r="D14" i="4" a="1"/>
  <c r="D14" i="4" s="1"/>
  <c r="D10" i="4" a="1"/>
  <c r="D10" i="4" s="1"/>
  <c r="C18" i="3" a="1"/>
  <c r="D10" i="3" a="1"/>
  <c r="H10" i="3" a="1"/>
  <c r="H10" i="3" s="1"/>
  <c r="T11" i="2"/>
  <c r="T12" i="2"/>
  <c r="T13" i="2"/>
  <c r="T14" i="2"/>
  <c r="T15" i="2"/>
  <c r="T16" i="2"/>
  <c r="T17" i="2"/>
  <c r="T10" i="2"/>
  <c r="K10" i="2" a="1"/>
  <c r="K10" i="2" s="1"/>
  <c r="E14" i="2"/>
  <c r="B13" i="2"/>
  <c r="D5" i="7"/>
  <c r="G5" i="7"/>
  <c r="D6" i="7"/>
  <c r="G6" i="7"/>
  <c r="D7" i="7"/>
  <c r="G7" i="7"/>
  <c r="D8" i="7"/>
  <c r="G8" i="7"/>
  <c r="D9" i="7"/>
  <c r="G9" i="7"/>
  <c r="D10" i="7"/>
  <c r="G10" i="7"/>
  <c r="C10" i="5" l="1"/>
  <c r="C18" i="3"/>
  <c r="D10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<sst xmlns="http://schemas.openxmlformats.org/spreadsheetml/2006/main" count="191" uniqueCount="183">
  <si>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</si>
  <si>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</si>
  <si>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</si>
  <si>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</si>
  <si>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</si>
  <si>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</si>
  <si>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</si>
  <si>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</si>
  <si>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</si>
  <si>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</si>
  <si>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</si>
  <si>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</si>
  <si>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</si>
  <si>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</si>
  <si>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</si>
  <si>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</si>
  <si>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</si>
  <si>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의류&gt;여성의류&gt;드레스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</si>
  <si>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</si>
  <si>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</si>
  <si>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</si>
  <si>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</si>
  <si>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</si>
  <si>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</si>
  <si>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</si>
  <si>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</si>
  <si>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</si>
  <si>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</si>
  <si>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</si>
  <si>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</si>
  <si>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</si>
  <si>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</si>
  <si>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</si>
  <si>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</si>
  <si>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</si>
  <si>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</si>
  <si>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</si>
  <si>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</si>
  <si>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</si>
  <si>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</si>
  <si>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</si>
  <si>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</si>
  <si>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</si>
  <si>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</si>
  <si>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</si>
  <si>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</si>
  <si>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</si>
  <si>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</si>
  <si>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</si>
  <si>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</si>
  <si>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</si>
  <si>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</si>
  <si>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</si>
  <si>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</si>
  <si>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</si>
  <si>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</si>
  <si>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</si>
  <si>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</si>
  <si>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</si>
  <si>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</si>
  <si>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</si>
  <si>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</si>
  <si>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</si>
  <si>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</si>
  <si>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</si>
  <si>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</si>
  <si>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</si>
  <si>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</si>
  <si>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</si>
  <si>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</si>
  <si>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</si>
  <si>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</si>
  <si>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</si>
  <si>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</si>
  <si>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</si>
  <si>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</si>
  <si>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</si>
  <si>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</si>
  <si>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</si>
  <si>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</si>
  <si>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</si>
  <si>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</si>
  <si>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</si>
  <si>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</si>
  <si>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</si>
  <si>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</si>
  <si>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</si>
  <si>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</si>
  <si>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</si>
  <si>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</si>
  <si>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</si>
  <si>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</si>
  <si>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</si>
  <si>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</si>
  <si>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</si>
  <si>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</si>
  <si>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</si>
  <si>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</si>
  <si>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</si>
  <si>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</si>
  <si>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</si>
  <si>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</si>
  <si>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</si>
  <si>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</si>
  <si>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</si>
  <si>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</si>
  <si>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</si>
  <si>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</si>
  <si>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</si>
  <si>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</si>
  <si>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</si>
  <si>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</si>
  <si>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</si>
  <si>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</si>
  <si>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</si>
  <si>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</si>
  <si>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</si>
  <si>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</si>
  <si>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</si>
  <si>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</si>
  <si>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</si>
  <si>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</si>
  <si>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</si>
  <si>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</si>
  <si>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</si>
  <si>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</si>
  <si>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</si>
  <si>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</si>
  <si>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</si>
  <si>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</si>
  <si>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</si>
  <si>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</si>
  <si>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</si>
  <si>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</si>
  <si>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</si>
  <si>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</si>
  <si>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</si>
  <si>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</si>
  <si>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</si>
  <si>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</si>
  <si>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</si>
  <si>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</si>
  <si>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</si>
  <si>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</si>
  <si>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</si>
  <si>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</si>
  <si>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</si>
  <si>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</si>
  <si>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</si>
  <si>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</si>
  <si>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</si>
  <si>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</si>
  <si>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</si>
  <si>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</si>
  <si>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</si>
  <si>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</si>
  <si>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</si>
  <si>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</si>
  <si>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</si>
  <si>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</si>
  <si>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</si>
  <si>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</si>
  <si>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</si>
  <si>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LET함수: 실무에서 시간이 지나고 세월이 흐르면 흐를수록 여러기능 추가
사람들이 쓰고 쓰면서 공식이 점점 복잡해지고 길어질 때 사용하면 유용한 함수
어려우면 어려울 수록 진가를 발휘
긴 수식을 간소화 가독화 처리속도 개선시키는 함수</t>
    <phoneticPr fontId="2" type="noConversion"/>
  </si>
  <si>
    <t>=TEXTBEFORE($I$10:$I$17," ")</t>
    <phoneticPr fontId="2" type="noConversion"/>
  </si>
  <si>
    <t>=XLOOKUP($J$10:$J$17,$M$10:$M$15,$N$10:$N$15)</t>
    <phoneticPr fontId="2" type="noConversion"/>
  </si>
  <si>
    <t>내가 엑셀 전문가가 되고싶다 하면 반드시 알아야 할 함수</t>
    <phoneticPr fontId="2" type="noConversion"/>
  </si>
  <si>
    <t>복잡한 함수가 있더라도 나만의 함수로 재탄생해주는 함수</t>
    <phoneticPr fontId="2" type="noConversion"/>
  </si>
  <si>
    <t>SQ 함수</t>
    <phoneticPr fontId="2" type="noConversion"/>
  </si>
  <si>
    <t>지정한 값의 제곱값을 계산합니다.</t>
    <phoneticPr fontId="2" type="noConversion"/>
  </si>
  <si>
    <t>=LAMBDA(값,값^2)</t>
    <phoneticPr fontId="2" type="noConversion"/>
  </si>
  <si>
    <t>=FINDGENDER(G10)</t>
    <phoneticPr fontId="2" type="noConversion"/>
  </si>
  <si>
    <t>=LAMBDA(주민번호,IF(ISODD(MID(주민번호,8,1)),"남성","여성"))</t>
    <phoneticPr fontId="2" type="noConversion"/>
  </si>
  <si>
    <t>=LAMBDA(값1,값2,값1+값2)</t>
    <phoneticPr fontId="2" type="noConversion"/>
  </si>
  <si>
    <t>실무에서 굉장히 사소해보이지만 그 한줄을 잘 활용을 못해서 어려움을 많이 겪는 함수</t>
    <phoneticPr fontId="2" type="noConversion"/>
  </si>
  <si>
    <t>=LAMBDA(연락처,TEXT(연락처,"000-0000-0000"))</t>
    <phoneticPr fontId="2" type="noConversion"/>
  </si>
  <si>
    <t>데이터 전처리에 엄청난 효과</t>
    <phoneticPr fontId="2" type="noConversion"/>
  </si>
  <si>
    <t>텍스트를 쉽게 나눌 수 있음</t>
    <phoneticPr fontId="2" type="noConversion"/>
  </si>
  <si>
    <t>의류&gt;남성의류&gt;바지&gt;청바지</t>
    <phoneticPr fontId="2" type="noConversion"/>
  </si>
  <si>
    <t>간장게장:50,000/된장찌개:8,000</t>
    <phoneticPr fontId="2" type="noConversion"/>
  </si>
  <si>
    <t>https://ssl.pstatic.net/imgfinance/chart/mobile/mini/005930_end_up_tablet.png</t>
    <phoneticPr fontId="2" type="noConversion"/>
  </si>
  <si>
    <t>=LAMBDA(종목코드,IMAGE("https://ssl.pstatic.net/imgfinance/chart/mobile/mini/"&amp;TEXT(종목코드,"000000")&amp;"_end_up_tablet.png"))</t>
    <phoneticPr fontId="2" type="noConversion"/>
  </si>
  <si>
    <t>TEXTSPLIT(TEXTJOIN("/",,H10:H15),":","/")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</si>
</sst>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[DBNum4]&quot;일금 &quot;General&quot; 원&quot;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1" fillId="0" borderId="0" xfId="0" quotePrefix="1" applyFont="1">
      <alignment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10" fillId="0" borderId="0" xfId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8162" y="3098936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01252" y="3098936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54999" y="3098936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</xdr:row>
      <xdr:rowOff>132768</xdr:rowOff>
    </xdr:from>
    <xdr:to>
      <xdr:col>7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ssl.pstatic.net/imgfinance/chart/mobile/mini/000660_end_up_tablet.png" TargetMode="External"/><Relationship Id="rId2" Type="http://schemas.openxmlformats.org/officeDocument/2006/relationships/hyperlink" Target="https://ssl.pstatic.net/imgfinance/chart/mobile/mini/005930_end_up_tablet.png" TargetMode="External"/><Relationship Id="rId1" Type="http://schemas.openxmlformats.org/officeDocument/2006/relationships/hyperlink" Target="https://m.stock.naver.com/domestic/stock/005930/total" TargetMode="External"/><Relationship Id="rId4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6.5"/>
  <cols>
    <col min="1" max="1" width="5.75" customWidth="1"/>
  </cols>
  <sheetData>
    <row r="1" spans="1:13">
      <c r="A1" s="7"/>
      <c r="B1" s="7"/>
      <c r="C1" s="7"/>
      <c r="D1" s="14"/>
      <c r="E1" s="7"/>
      <c r="F1" s="7"/>
      <c r="G1" s="7"/>
      <c r="H1" s="7"/>
      <c r="I1" s="7"/>
      <c r="J1" s="7"/>
      <c r="K1" s="7"/>
      <c r="L1" s="7"/>
      <c r="M1" s="7"/>
    </row>
    <row r="2" spans="1:13" ht="17.25">
      <c r="A2" s="7"/>
      <c r="B2" s="9"/>
      <c r="C2" s="7"/>
      <c r="D2" s="14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28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3" t="s">
        <v>26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3" t="s">
        <v>23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6.5"/>
  <cols>
    <col min="3" max="3" width="4.75" customWidth="1"/>
    <col min="4" max="4" width="6" style="16" customWidth="1"/>
    <col min="5" max="5" width="73.25" style="15" customWidth="1"/>
    <col min="6" max="6" width="12.5" style="15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80"/>
      <c r="E2" s="81"/>
      <c r="F2" s="81"/>
      <c r="G2" s="82"/>
    </row>
    <row r="3" spans="4:8" ht="10.15" customHeight="1"/>
    <row r="4" spans="4:8" ht="24.75" customHeight="1">
      <c r="D4" s="16" t="s">
        <v>34</v>
      </c>
      <c r="E4" s="16" t="s">
        <v>33</v>
      </c>
      <c r="F4" s="16" t="s">
        <v>32</v>
      </c>
      <c r="G4" s="15" t="s">
        <v>31</v>
      </c>
      <c r="H4" t="s">
        <v>30</v>
      </c>
    </row>
    <row r="5" spans="4:8" ht="24.75" customHeight="1">
      <c r="D5" s="20">
        <f t="shared" ref="D5:D10" si="0">ROW()-4</f>
        <v>1</v>
      </c>
      <c r="E5" s="16" t="s">
        <v>50</v>
      </c>
      <c r="F5" s="15" t="s">
        <v>57</v>
      </c>
      <c r="G5" s="17" t="str">
        <f t="shared" ref="G5:G10" si="1">HYPERLINK(H5,"바로가기")</f>
        <v>바로가기</v>
      </c>
      <c r="H5" t="s">
        <v>56</v>
      </c>
    </row>
    <row r="6" spans="4:8" ht="24.75" customHeight="1">
      <c r="D6" s="20">
        <f t="shared" si="0"/>
        <v>2</v>
      </c>
      <c r="E6" s="16" t="s">
        <v>51</v>
      </c>
      <c r="F6" s="15" t="s">
        <v>58</v>
      </c>
      <c r="G6" s="17" t="str">
        <f t="shared" si="1"/>
        <v>바로가기</v>
      </c>
      <c r="H6" t="s">
        <v>55</v>
      </c>
    </row>
    <row r="7" spans="4:8" ht="24.75" customHeight="1">
      <c r="D7" s="20">
        <f t="shared" si="0"/>
        <v>3</v>
      </c>
      <c r="E7" s="16" t="s">
        <v>52</v>
      </c>
      <c r="F7" s="15" t="s">
        <v>53</v>
      </c>
      <c r="G7" s="17" t="str">
        <f t="shared" si="1"/>
        <v>바로가기</v>
      </c>
      <c r="H7" t="s">
        <v>54</v>
      </c>
    </row>
    <row r="8" spans="4:8" ht="24.75" customHeight="1">
      <c r="D8" s="20">
        <f t="shared" si="0"/>
        <v>4</v>
      </c>
      <c r="E8" s="19" t="s">
        <v>60</v>
      </c>
      <c r="F8" s="18" t="s">
        <v>63</v>
      </c>
      <c r="G8" s="17" t="str">
        <f t="shared" si="1"/>
        <v>바로가기</v>
      </c>
      <c r="H8" s="21" t="s">
        <v>59</v>
      </c>
    </row>
    <row r="9" spans="4:8" ht="24.75" customHeight="1">
      <c r="D9" s="20">
        <f t="shared" si="0"/>
        <v>5</v>
      </c>
      <c r="E9" s="19" t="s">
        <v>61</v>
      </c>
      <c r="F9" s="18" t="s">
        <v>29</v>
      </c>
      <c r="G9" s="17" t="str">
        <f t="shared" si="1"/>
        <v>바로가기</v>
      </c>
      <c r="H9" t="s">
        <v>65</v>
      </c>
    </row>
    <row r="10" spans="4:8" ht="24.75" customHeight="1">
      <c r="D10" s="20">
        <f t="shared" si="0"/>
        <v>6</v>
      </c>
      <c r="E10" s="19" t="s">
        <v>62</v>
      </c>
      <c r="F10" s="18" t="s">
        <v>64</v>
      </c>
      <c r="G10" s="17" t="str">
        <f t="shared" si="1"/>
        <v>바로가기</v>
      </c>
      <c r="H10" t="s">
        <v>66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topLeftCell="A41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83"/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</row>
    <row r="2" spans="1:14" ht="177.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4" spans="1:14" ht="38.450000000000003" customHeight="1">
      <c r="A4" s="84" t="s">
        <v>49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6" spans="1:14" ht="47.45" customHeight="1">
      <c r="C6" s="24" t="s">
        <v>48</v>
      </c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4" ht="19.149999999999999" customHeight="1">
      <c r="C7" s="27" t="s">
        <v>47</v>
      </c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4"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1:14" ht="138" customHeight="1"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4"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3" spans="1:14" ht="47.45" customHeight="1">
      <c r="C13" s="24" t="s">
        <v>46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149999999999999" customHeight="1">
      <c r="C14" s="23" t="s">
        <v>45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4" ht="138" customHeight="1"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3:13"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20" spans="3:13" ht="47.45" customHeight="1">
      <c r="C20" s="24" t="s">
        <v>44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3:13" ht="19.149999999999999" customHeight="1">
      <c r="C21" s="26" t="s">
        <v>43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3:13"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3:13" ht="138" customHeight="1"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3:13"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7" spans="3:13" ht="47.45" customHeight="1">
      <c r="C27" s="24" t="s">
        <v>42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3:13" ht="43.15" customHeight="1">
      <c r="C28" s="85" t="s">
        <v>41</v>
      </c>
      <c r="D28" s="85"/>
      <c r="E28" s="85"/>
      <c r="F28" s="85"/>
      <c r="G28" s="85"/>
      <c r="H28" s="85"/>
      <c r="I28" s="85"/>
      <c r="J28" s="85"/>
      <c r="K28" s="85"/>
      <c r="L28" s="85"/>
      <c r="M28" s="25"/>
    </row>
    <row r="29" spans="3:13"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3:13" ht="128.44999999999999" customHeight="1"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3:13"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4" spans="3:13" ht="47.45" customHeight="1">
      <c r="C34" s="24" t="s">
        <v>40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3:13" ht="19.149999999999999" customHeight="1">
      <c r="C35" s="23" t="s">
        <v>39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3:13"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3:13" ht="138" customHeight="1"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3:13"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41" spans="3:13" ht="47.45" customHeight="1">
      <c r="C41" s="24" t="s">
        <v>38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3:13" ht="19.149999999999999" customHeight="1">
      <c r="C42" s="23" t="s">
        <v>37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3:13"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3:13" ht="138" customHeight="1"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3:13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8" spans="3:13" ht="47.45" customHeight="1">
      <c r="C48" s="24" t="s">
        <v>36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3:13" ht="19.149999999999999" customHeight="1">
      <c r="C49" s="23" t="s">
        <v>35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3:13"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3:13" ht="138" customHeight="1"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3:13"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23"/>
  <sheetViews>
    <sheetView showGridLines="0" zoomScale="130" zoomScaleNormal="130" workbookViewId="0">
      <selection activeCell="T10" sqref="T10"/>
    </sheetView>
  </sheetViews>
  <sheetFormatPr defaultColWidth="9" defaultRowHeight="18.75" customHeight="1"/>
  <cols>
    <col min="1" max="1" width="2.75" style="1" customWidth="1"/>
    <col min="2" max="2" width="11.5" style="1" customWidth="1"/>
    <col min="3" max="3" width="6" style="1" customWidth="1"/>
    <col min="4" max="4" width="3.25" style="1" customWidth="1"/>
    <col min="5" max="5" width="15.125" style="1" customWidth="1"/>
    <col min="6" max="6" width="8" style="1" customWidth="1"/>
    <col min="7" max="7" width="11.25" style="1" customWidth="1"/>
    <col min="8" max="8" width="3.125" style="1" customWidth="1"/>
    <col min="9" max="9" width="20.75" style="3" customWidth="1"/>
    <col min="10" max="10" width="12.25" style="3" customWidth="1"/>
    <col min="11" max="11" width="10.625" style="10" customWidth="1"/>
    <col min="12" max="12" width="3.25" style="10" customWidth="1"/>
    <col min="13" max="13" width="9" style="10" customWidth="1"/>
    <col min="14" max="14" width="9" style="10"/>
    <col min="15" max="15" width="3.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2"/>
      <c r="J1" s="42"/>
      <c r="K1" s="46"/>
      <c r="L1" s="46"/>
      <c r="M1" s="46"/>
      <c r="N1" s="46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2"/>
      <c r="J2" s="42"/>
      <c r="K2" s="46"/>
      <c r="L2" s="46"/>
      <c r="M2" s="46"/>
      <c r="N2" s="46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2"/>
      <c r="J3" s="42"/>
      <c r="K3" s="46"/>
      <c r="L3" s="46"/>
      <c r="M3" s="46"/>
      <c r="N3" s="46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2"/>
      <c r="J4" s="42"/>
      <c r="K4" s="46"/>
      <c r="L4" s="46"/>
      <c r="M4" s="46"/>
      <c r="N4" s="46"/>
    </row>
    <row r="5" spans="1:21" s="4" customFormat="1" ht="21.75" customHeight="1">
      <c r="B5" s="5" t="s">
        <v>1</v>
      </c>
      <c r="I5" s="43"/>
      <c r="J5" s="43"/>
      <c r="K5" s="47"/>
      <c r="L5" s="47"/>
      <c r="M5" s="47"/>
      <c r="N5" s="47"/>
    </row>
    <row r="6" spans="1:21" ht="6.6" customHeight="1"/>
    <row r="7" spans="1:21" ht="19.899999999999999" customHeight="1">
      <c r="J7" s="72" t="s">
        <v>154</v>
      </c>
      <c r="K7" s="72"/>
      <c r="P7" s="72" t="s">
        <v>155</v>
      </c>
    </row>
    <row r="8" spans="1:21" ht="8.4499999999999993" customHeight="1"/>
    <row r="9" spans="1:21" s="2" customFormat="1" ht="18.75" customHeight="1">
      <c r="B9" s="30" t="s">
        <v>70</v>
      </c>
      <c r="C9" s="31"/>
      <c r="E9" s="36" t="s">
        <v>73</v>
      </c>
      <c r="F9" s="37"/>
      <c r="G9" s="38"/>
      <c r="I9" s="44" t="s">
        <v>138</v>
      </c>
      <c r="J9" s="44" t="s">
        <v>139</v>
      </c>
      <c r="K9" s="44" t="s">
        <v>140</v>
      </c>
      <c r="M9" s="44" t="s">
        <v>140</v>
      </c>
      <c r="N9" s="44" t="s">
        <v>153</v>
      </c>
      <c r="P9" s="44" t="s">
        <v>94</v>
      </c>
      <c r="Q9" s="44" t="s">
        <v>90</v>
      </c>
      <c r="R9" s="44" t="s">
        <v>91</v>
      </c>
      <c r="S9" s="44" t="s">
        <v>92</v>
      </c>
      <c r="T9" s="44" t="s">
        <v>93</v>
      </c>
      <c r="U9" s="48" t="s">
        <v>95</v>
      </c>
    </row>
    <row r="10" spans="1:21" s="2" customFormat="1" ht="18.75" customHeight="1">
      <c r="B10" s="32" t="s">
        <v>71</v>
      </c>
      <c r="C10" s="33"/>
      <c r="E10" s="39" t="s">
        <v>74</v>
      </c>
      <c r="G10" s="40"/>
      <c r="I10" s="29" t="s">
        <v>130</v>
      </c>
      <c r="J10" s="29"/>
      <c r="K10" s="29" t="str" cm="1">
        <f t="array" ref="K10:K17">_xlfn.LET(_xlpm.국가번호,_xlfn.TEXTBEFORE(I10:I17," "),_xlpm.국가,_xlfn.XLOOKUP(_xlpm.국가번호,M10:M15,N10:N15),_xlpm.국가번호 &amp; _xlpm.국가)</f>
        <v>(+82)한국</v>
      </c>
      <c r="M10" s="29" t="s">
        <v>141</v>
      </c>
      <c r="N10" s="29" t="s">
        <v>142</v>
      </c>
      <c r="P10" s="29" t="s">
        <v>80</v>
      </c>
      <c r="Q10" s="45">
        <v>27</v>
      </c>
      <c r="R10" s="45">
        <v>32</v>
      </c>
      <c r="S10" s="45">
        <v>45</v>
      </c>
      <c r="T10" s="41">
        <f>_xlfn.LET(_xlpm.합계,SUM(Q10:S10),IF(_xlpm.합계&gt;=100,_xlpm.합계*1.1,_xlpm.합계))</f>
        <v>114.4</v>
      </c>
    </row>
    <row r="11" spans="1:21" s="2" customFormat="1" ht="18.75" customHeight="1">
      <c r="B11" s="34" t="s">
        <v>72</v>
      </c>
      <c r="C11" s="35"/>
      <c r="E11" s="91" t="s">
        <v>75</v>
      </c>
      <c r="F11" s="92"/>
      <c r="G11" s="93"/>
      <c r="I11" s="29" t="s">
        <v>131</v>
      </c>
      <c r="J11" s="29"/>
      <c r="K11" s="29" t="str">
        <v>(+1)미국</v>
      </c>
      <c r="M11" s="29" t="s">
        <v>143</v>
      </c>
      <c r="N11" s="29" t="s">
        <v>144</v>
      </c>
      <c r="P11" s="29" t="s">
        <v>82</v>
      </c>
      <c r="Q11" s="45">
        <v>20</v>
      </c>
      <c r="R11" s="45">
        <v>30</v>
      </c>
      <c r="S11" s="45">
        <v>44</v>
      </c>
      <c r="T11" s="41">
        <f t="shared" ref="T11:T17" si="0">_xlfn.LET(_xlpm.합계,SUM(Q11:S11),IF(_xlpm.합계&gt;=100,_xlpm.합계*1.1,_xlpm.합계))</f>
        <v>94</v>
      </c>
    </row>
    <row r="12" spans="1:21" s="2" customFormat="1" ht="18.600000000000001" customHeight="1">
      <c r="E12" s="94"/>
      <c r="F12" s="95"/>
      <c r="G12" s="96"/>
      <c r="I12" s="29" t="s">
        <v>132</v>
      </c>
      <c r="J12" s="29"/>
      <c r="K12" s="29" t="str">
        <v>(+81)일본</v>
      </c>
      <c r="M12" s="29" t="s">
        <v>145</v>
      </c>
      <c r="N12" s="29" t="s">
        <v>146</v>
      </c>
      <c r="P12" s="29" t="s">
        <v>87</v>
      </c>
      <c r="Q12" s="45">
        <v>37</v>
      </c>
      <c r="R12" s="45">
        <v>39</v>
      </c>
      <c r="S12" s="45">
        <v>23</v>
      </c>
      <c r="T12" s="41">
        <f t="shared" si="0"/>
        <v>99</v>
      </c>
    </row>
    <row r="13" spans="1:21" s="2" customFormat="1" ht="18.75" customHeight="1">
      <c r="B13" s="86">
        <f>_xlfn.LET(_xlpm.a,1,_xlpm.b,2,_xlpm.a+_xlpm.b)</f>
        <v>3</v>
      </c>
      <c r="C13" s="87"/>
      <c r="I13" s="29" t="s">
        <v>133</v>
      </c>
      <c r="J13" s="29"/>
      <c r="K13" s="29" t="str">
        <v>(+86)중국</v>
      </c>
      <c r="M13" s="29" t="s">
        <v>147</v>
      </c>
      <c r="N13" s="29" t="s">
        <v>148</v>
      </c>
      <c r="P13" s="29" t="s">
        <v>83</v>
      </c>
      <c r="Q13" s="45">
        <v>22</v>
      </c>
      <c r="R13" s="45">
        <v>45</v>
      </c>
      <c r="S13" s="45">
        <v>33</v>
      </c>
      <c r="T13" s="41">
        <f t="shared" si="0"/>
        <v>110.00000000000001</v>
      </c>
    </row>
    <row r="14" spans="1:21" s="2" customFormat="1" ht="18.75" customHeight="1">
      <c r="E14" s="88">
        <f>_xlfn.LET(_xlpm.View1,10000,_xlpm.View3,25000,_xlpm.View3*(2+0.2*(_xlpm.View3/_xlpm.View1)+1.8*(_xlpm.View1/_xlpm.View3)+3*(_xlpm.View3/_xlpm.View1)))</f>
        <v>268000</v>
      </c>
      <c r="F14" s="89"/>
      <c r="G14" s="90"/>
      <c r="I14" s="29" t="s">
        <v>134</v>
      </c>
      <c r="J14" s="29"/>
      <c r="K14" s="29" t="str">
        <v>(+49)독일</v>
      </c>
      <c r="M14" s="29" t="s">
        <v>149</v>
      </c>
      <c r="N14" s="29" t="s">
        <v>150</v>
      </c>
      <c r="P14" s="29" t="s">
        <v>88</v>
      </c>
      <c r="Q14" s="45">
        <v>39</v>
      </c>
      <c r="R14" s="45">
        <v>43</v>
      </c>
      <c r="S14" s="45">
        <v>35</v>
      </c>
      <c r="T14" s="41">
        <f t="shared" si="0"/>
        <v>128.70000000000002</v>
      </c>
    </row>
    <row r="15" spans="1:21" s="2" customFormat="1" ht="18.75" customHeight="1">
      <c r="I15" s="29" t="s">
        <v>135</v>
      </c>
      <c r="J15" s="29"/>
      <c r="K15" s="29" t="str">
        <v>(+65)싱가포르</v>
      </c>
      <c r="M15" s="29" t="s">
        <v>151</v>
      </c>
      <c r="N15" s="29" t="s">
        <v>152</v>
      </c>
      <c r="P15" s="29" t="s">
        <v>84</v>
      </c>
      <c r="Q15" s="45">
        <v>43</v>
      </c>
      <c r="R15" s="45">
        <v>40</v>
      </c>
      <c r="S15" s="45">
        <v>31</v>
      </c>
      <c r="T15" s="41">
        <f t="shared" si="0"/>
        <v>125.4</v>
      </c>
    </row>
    <row r="16" spans="1:21" s="2" customFormat="1" ht="18.75" customHeight="1">
      <c r="I16" s="29" t="s">
        <v>136</v>
      </c>
      <c r="J16" s="29"/>
      <c r="K16" s="29" t="str">
        <v>(+82)한국</v>
      </c>
      <c r="M16" s="3"/>
      <c r="N16" s="3"/>
      <c r="P16" s="29" t="s">
        <v>89</v>
      </c>
      <c r="Q16" s="45">
        <v>20</v>
      </c>
      <c r="R16" s="45">
        <v>43</v>
      </c>
      <c r="S16" s="45">
        <v>28</v>
      </c>
      <c r="T16" s="41">
        <f t="shared" si="0"/>
        <v>91</v>
      </c>
    </row>
    <row r="17" spans="2:20" s="2" customFormat="1" ht="18.75" customHeight="1">
      <c r="I17" s="29" t="s">
        <v>137</v>
      </c>
      <c r="J17" s="29"/>
      <c r="K17" s="29" t="str">
        <v>(+1)미국</v>
      </c>
      <c r="M17" s="10"/>
      <c r="N17" s="10"/>
      <c r="P17" s="29" t="s">
        <v>86</v>
      </c>
      <c r="Q17" s="45">
        <v>22</v>
      </c>
      <c r="R17" s="45">
        <v>40</v>
      </c>
      <c r="S17" s="45">
        <v>36</v>
      </c>
      <c r="T17" s="41">
        <f t="shared" si="0"/>
        <v>98</v>
      </c>
    </row>
    <row r="18" spans="2:20" s="2" customFormat="1" ht="18.75" customHeight="1">
      <c r="I18" s="3"/>
      <c r="J18" s="3"/>
      <c r="K18" s="3"/>
      <c r="L18" s="3"/>
      <c r="M18" s="10"/>
      <c r="N18" s="10"/>
    </row>
    <row r="19" spans="2:20" ht="18.75" customHeight="1">
      <c r="K19" s="3"/>
    </row>
    <row r="20" spans="2:20" ht="18.75" customHeight="1">
      <c r="B20" s="97" t="s">
        <v>163</v>
      </c>
      <c r="C20" s="97"/>
      <c r="D20" s="97"/>
      <c r="E20" s="97"/>
      <c r="F20" s="97"/>
      <c r="G20" s="97"/>
      <c r="H20" s="97"/>
      <c r="I20" s="97"/>
      <c r="J20" s="74" t="s">
        <v>164</v>
      </c>
    </row>
    <row r="21" spans="2:20" ht="18.75" customHeight="1">
      <c r="B21" s="97"/>
      <c r="C21" s="97"/>
      <c r="D21" s="97"/>
      <c r="E21" s="97"/>
      <c r="F21" s="97"/>
      <c r="G21" s="97"/>
      <c r="H21" s="97"/>
      <c r="I21" s="97"/>
      <c r="J21" s="74" t="s">
        <v>165</v>
      </c>
    </row>
    <row r="22" spans="2:20" ht="18.75" customHeight="1">
      <c r="B22" s="97"/>
      <c r="C22" s="97"/>
      <c r="D22" s="97"/>
      <c r="E22" s="97"/>
      <c r="F22" s="97"/>
      <c r="G22" s="97"/>
      <c r="H22" s="97"/>
      <c r="I22" s="97"/>
    </row>
    <row r="23" spans="2:20" ht="18.75" customHeight="1">
      <c r="B23" s="97"/>
      <c r="C23" s="97"/>
      <c r="D23" s="97"/>
      <c r="E23" s="97"/>
      <c r="F23" s="97"/>
      <c r="G23" s="97"/>
      <c r="H23" s="97"/>
      <c r="I23" s="97"/>
    </row>
  </sheetData>
  <mergeCells count="4">
    <mergeCell ref="B13:C13"/>
    <mergeCell ref="E14:G14"/>
    <mergeCell ref="E11:G12"/>
    <mergeCell ref="B20:I23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J34"/>
  <sheetViews>
    <sheetView showGridLines="0" zoomScale="130" zoomScaleNormal="130" workbookViewId="0">
      <selection activeCell="I11" sqref="I11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1" bestFit="1" customWidth="1"/>
    <col min="5" max="5" width="8.25" style="1" customWidth="1"/>
    <col min="6" max="6" width="9.5" style="3" customWidth="1"/>
    <col min="7" max="7" width="24.25" style="3" customWidth="1"/>
    <col min="8" max="8" width="12.6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2"/>
      <c r="G1" s="42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2"/>
      <c r="G2" s="42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2"/>
      <c r="G3" s="42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2"/>
      <c r="G4" s="42"/>
      <c r="H4" s="7"/>
      <c r="I4" s="7"/>
    </row>
    <row r="5" spans="1:9" s="4" customFormat="1" ht="21.75" customHeight="1">
      <c r="B5" s="5" t="s">
        <v>7</v>
      </c>
      <c r="F5" s="43"/>
      <c r="G5" s="43"/>
    </row>
    <row r="6" spans="1:9" ht="12" customHeight="1"/>
    <row r="7" spans="1:9" ht="19.899999999999999" customHeight="1">
      <c r="G7" s="49" t="s">
        <v>161</v>
      </c>
    </row>
    <row r="8" spans="1:9" ht="9" customHeight="1"/>
    <row r="9" spans="1:9" ht="18.75" customHeight="1">
      <c r="B9" s="44" t="s">
        <v>6</v>
      </c>
      <c r="C9" s="44" t="s">
        <v>5</v>
      </c>
      <c r="D9" s="44" t="s">
        <v>4</v>
      </c>
      <c r="F9" s="44" t="s">
        <v>67</v>
      </c>
      <c r="G9" s="44" t="s">
        <v>68</v>
      </c>
      <c r="H9" s="44" t="s">
        <v>69</v>
      </c>
    </row>
    <row r="10" spans="1:9" ht="18.75" customHeight="1">
      <c r="B10" s="50">
        <v>1</v>
      </c>
      <c r="C10" s="50">
        <v>2</v>
      </c>
      <c r="D10" s="50" cm="1">
        <f t="array" ref="D10:D14">MYSUM(B10:B14,C10:C14)</f>
        <v>3</v>
      </c>
      <c r="F10" s="29" t="s">
        <v>80</v>
      </c>
      <c r="G10" s="29" t="s">
        <v>76</v>
      </c>
      <c r="H10" s="29" t="str" cm="1">
        <f t="array" ref="H10:H16">FINDGENDER(G10:G16)</f>
        <v>남성</v>
      </c>
      <c r="I10" s="76" t="s">
        <v>171</v>
      </c>
    </row>
    <row r="11" spans="1:9" ht="18.75" customHeight="1">
      <c r="B11" s="51">
        <v>8</v>
      </c>
      <c r="C11" s="51">
        <v>9</v>
      </c>
      <c r="D11" s="50">
        <v>17</v>
      </c>
      <c r="F11" s="29" t="s">
        <v>82</v>
      </c>
      <c r="G11" s="29" t="s">
        <v>160</v>
      </c>
      <c r="H11" s="29" t="str">
        <v>남성</v>
      </c>
      <c r="I11" s="76" t="s">
        <v>172</v>
      </c>
    </row>
    <row r="12" spans="1:9" ht="18.75" customHeight="1">
      <c r="B12" s="50">
        <v>4</v>
      </c>
      <c r="C12" s="50">
        <v>10</v>
      </c>
      <c r="D12" s="50">
        <v>14</v>
      </c>
      <c r="F12" s="29" t="s">
        <v>81</v>
      </c>
      <c r="G12" s="29" t="s">
        <v>77</v>
      </c>
      <c r="H12" s="29" t="str">
        <v>여성</v>
      </c>
    </row>
    <row r="13" spans="1:9" ht="18.75" customHeight="1">
      <c r="B13" s="51">
        <v>7</v>
      </c>
      <c r="C13" s="51">
        <v>10</v>
      </c>
      <c r="D13" s="50">
        <v>17</v>
      </c>
      <c r="F13" s="29" t="s">
        <v>83</v>
      </c>
      <c r="G13" s="29" t="s">
        <v>158</v>
      </c>
      <c r="H13" s="29" t="str">
        <v>여성</v>
      </c>
    </row>
    <row r="14" spans="1:9" ht="18.75" customHeight="1">
      <c r="B14" s="50">
        <v>1</v>
      </c>
      <c r="C14" s="50">
        <v>10</v>
      </c>
      <c r="D14" s="50">
        <v>11</v>
      </c>
      <c r="F14" s="29" t="s">
        <v>85</v>
      </c>
      <c r="G14" s="29" t="s">
        <v>78</v>
      </c>
      <c r="H14" s="29" t="str">
        <v>여성</v>
      </c>
    </row>
    <row r="15" spans="1:9" ht="18.75" customHeight="1">
      <c r="B15" s="76" t="s">
        <v>173</v>
      </c>
      <c r="F15" s="29" t="s">
        <v>84</v>
      </c>
      <c r="G15" s="29" t="s">
        <v>159</v>
      </c>
      <c r="H15" s="29" t="str">
        <v>남성</v>
      </c>
    </row>
    <row r="16" spans="1:9" ht="18.75" customHeight="1">
      <c r="F16" s="29" t="s">
        <v>86</v>
      </c>
      <c r="G16" s="29" t="s">
        <v>79</v>
      </c>
      <c r="H16" s="29" t="str">
        <v>남성</v>
      </c>
    </row>
    <row r="17" spans="2:10" ht="18.75" customHeight="1">
      <c r="B17" s="44" t="s">
        <v>156</v>
      </c>
      <c r="C17" s="44" t="s">
        <v>157</v>
      </c>
    </row>
    <row r="18" spans="2:10" ht="18.75" customHeight="1">
      <c r="B18" s="73">
        <v>2</v>
      </c>
      <c r="C18" s="73" cm="1">
        <f t="array" ref="C18:C20">SQ(B18:B20)</f>
        <v>4</v>
      </c>
      <c r="D18" s="1" t="s">
        <v>168</v>
      </c>
    </row>
    <row r="19" spans="2:10" ht="18.75" customHeight="1">
      <c r="B19" s="73">
        <v>7</v>
      </c>
      <c r="C19" s="73">
        <v>49</v>
      </c>
      <c r="D19" s="1" t="s">
        <v>169</v>
      </c>
      <c r="J19" s="3" t="s">
        <v>166</v>
      </c>
    </row>
    <row r="20" spans="2:10" ht="18.75" customHeight="1">
      <c r="B20" s="73">
        <v>9</v>
      </c>
      <c r="C20" s="73">
        <v>81</v>
      </c>
      <c r="D20" s="76" t="s">
        <v>170</v>
      </c>
      <c r="J20" s="75" t="s">
        <v>167</v>
      </c>
    </row>
    <row r="21" spans="2:10" ht="18.75" customHeight="1">
      <c r="F21" s="71"/>
      <c r="G21" s="71"/>
      <c r="H21" s="71"/>
    </row>
    <row r="22" spans="2:10" ht="18.75" customHeight="1">
      <c r="F22" s="71"/>
      <c r="G22" s="71"/>
      <c r="H22" s="71"/>
    </row>
    <row r="23" spans="2:10" ht="18.75" customHeight="1">
      <c r="F23" s="71"/>
      <c r="G23" s="71"/>
      <c r="H23" s="71"/>
    </row>
    <row r="24" spans="2:10" ht="18.75" customHeight="1">
      <c r="F24" s="71"/>
      <c r="G24" s="71"/>
      <c r="H24" s="71"/>
    </row>
    <row r="25" spans="2:10" ht="18.75" customHeight="1">
      <c r="F25" s="71"/>
      <c r="G25" s="71"/>
      <c r="H25" s="71"/>
    </row>
    <row r="26" spans="2:10" ht="18.75" customHeight="1">
      <c r="F26" s="71"/>
      <c r="G26" s="71"/>
      <c r="H26" s="71"/>
    </row>
    <row r="27" spans="2:10" ht="18.75" customHeight="1">
      <c r="F27" s="71"/>
      <c r="G27" s="71"/>
      <c r="H27" s="71"/>
    </row>
    <row r="28" spans="2:10" ht="18.75" customHeight="1">
      <c r="F28" s="71"/>
      <c r="G28" s="71"/>
      <c r="H28" s="71"/>
    </row>
    <row r="29" spans="2:10" ht="18.75" customHeight="1">
      <c r="F29" s="71"/>
      <c r="G29" s="71"/>
      <c r="H29" s="71"/>
    </row>
    <row r="30" spans="2:10" ht="18.75" customHeight="1">
      <c r="F30" s="71"/>
      <c r="G30" s="71"/>
      <c r="H30" s="71"/>
    </row>
    <row r="31" spans="2:10" ht="18.75" customHeight="1">
      <c r="F31" s="71"/>
      <c r="G31" s="71"/>
      <c r="H31" s="71"/>
    </row>
    <row r="32" spans="2:10" ht="18.75" customHeight="1">
      <c r="F32" s="71"/>
      <c r="G32" s="71"/>
      <c r="H32" s="71"/>
    </row>
    <row r="33" spans="6:8" ht="18.75" customHeight="1">
      <c r="F33" s="71"/>
      <c r="G33" s="71"/>
      <c r="H33" s="71"/>
    </row>
    <row r="34" spans="6:8" ht="18.75" customHeight="1">
      <c r="F34" s="71"/>
      <c r="G34" s="71"/>
      <c r="H34" s="71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9"/>
  <sheetViews>
    <sheetView showGridLines="0" zoomScale="130" zoomScaleNormal="130" workbookViewId="0">
      <selection activeCell="C15" sqref="C15"/>
    </sheetView>
  </sheetViews>
  <sheetFormatPr defaultColWidth="9" defaultRowHeight="18.75" customHeight="1"/>
  <cols>
    <col min="1" max="1" width="3.125" style="1" customWidth="1"/>
    <col min="2" max="2" width="21.5" style="1" customWidth="1"/>
    <col min="3" max="3" width="17.75" style="54" customWidth="1"/>
    <col min="4" max="4" width="27.625" style="1" customWidth="1"/>
    <col min="5" max="5" width="4.375" style="1" customWidth="1"/>
    <col min="6" max="6" width="14.875" style="3" customWidth="1"/>
    <col min="7" max="7" width="23.125" style="1" customWidth="1"/>
    <col min="8" max="16384" width="9" style="1"/>
  </cols>
  <sheetData>
    <row r="1" spans="1:7" s="6" customFormat="1" ht="6.75" customHeight="1">
      <c r="A1" s="7"/>
      <c r="B1" s="7"/>
      <c r="C1" s="52"/>
      <c r="F1" s="58"/>
    </row>
    <row r="2" spans="1:7" s="6" customFormat="1" ht="18.75" customHeight="1">
      <c r="A2" s="7"/>
      <c r="B2" s="9" t="s">
        <v>12</v>
      </c>
      <c r="C2" s="52"/>
      <c r="F2" s="58"/>
    </row>
    <row r="3" spans="1:7" s="6" customFormat="1" ht="15" customHeight="1">
      <c r="A3" s="7"/>
      <c r="B3" s="8" t="s">
        <v>11</v>
      </c>
      <c r="C3" s="52"/>
      <c r="F3" s="58"/>
    </row>
    <row r="4" spans="1:7" s="6" customFormat="1" ht="4.5" customHeight="1">
      <c r="A4" s="7"/>
      <c r="B4" s="8"/>
      <c r="C4" s="52"/>
      <c r="F4" s="58"/>
    </row>
    <row r="5" spans="1:7" s="4" customFormat="1" ht="21.75" customHeight="1">
      <c r="B5" s="5" t="s">
        <v>10</v>
      </c>
      <c r="C5" s="53"/>
      <c r="F5" s="43"/>
    </row>
    <row r="6" spans="1:7" ht="9.6" customHeight="1"/>
    <row r="7" spans="1:7" ht="19.899999999999999" customHeight="1">
      <c r="G7" s="61" t="s">
        <v>111</v>
      </c>
    </row>
    <row r="8" spans="1:7" ht="10.9" customHeight="1"/>
    <row r="9" spans="1:7" s="10" customFormat="1" ht="18.600000000000001" customHeight="1">
      <c r="B9" s="12" t="s">
        <v>96</v>
      </c>
      <c r="C9" s="12" t="s">
        <v>97</v>
      </c>
      <c r="D9" s="12" t="s">
        <v>100</v>
      </c>
      <c r="F9" s="55" t="s">
        <v>106</v>
      </c>
      <c r="G9" s="12" t="s">
        <v>107</v>
      </c>
    </row>
    <row r="10" spans="1:7" ht="18.600000000000001" customHeight="1">
      <c r="B10" s="11" t="s">
        <v>98</v>
      </c>
      <c r="C10" s="11">
        <v>45752</v>
      </c>
      <c r="D10" s="11" t="str" cm="1">
        <f t="array" ref="D10:D11">B10:B11&amp;"("&amp;TEXT(C10:C11,"yyyy-mm-dd(aaa)")&amp;")"</f>
        <v>여의도 벚꽃축제(2025-04-05(토))</v>
      </c>
      <c r="F10" s="56">
        <v>1069349805</v>
      </c>
      <c r="G10" s="11" t="str" cm="1">
        <f t="array" ref="G10:G15">PhoneNo(F10:F15)</f>
        <v>010-6934-9805</v>
      </c>
    </row>
    <row r="11" spans="1:7" ht="18.600000000000001" customHeight="1">
      <c r="B11" s="11" t="s">
        <v>99</v>
      </c>
      <c r="C11" s="11">
        <v>45839</v>
      </c>
      <c r="D11" s="11" t="str">
        <v>남산 한옥마을 축제(2025-07-01(화))</v>
      </c>
      <c r="F11" s="57" t="s">
        <v>108</v>
      </c>
      <c r="G11" s="11" t="str">
        <v>010-1640-8090</v>
      </c>
    </row>
    <row r="12" spans="1:7" ht="18.600000000000001" customHeight="1">
      <c r="F12" s="41">
        <v>1088824767</v>
      </c>
      <c r="G12" s="11" t="str">
        <v>010-8882-4767</v>
      </c>
    </row>
    <row r="13" spans="1:7" ht="18.600000000000001" customHeight="1">
      <c r="B13" s="12" t="s">
        <v>101</v>
      </c>
      <c r="C13" s="12" t="s">
        <v>102</v>
      </c>
      <c r="D13" s="12" t="s">
        <v>105</v>
      </c>
      <c r="F13" s="41" t="s">
        <v>109</v>
      </c>
      <c r="G13" s="11" t="str">
        <v>010-1525-9752</v>
      </c>
    </row>
    <row r="14" spans="1:7" ht="18.75" customHeight="1">
      <c r="B14" s="11" t="s">
        <v>104</v>
      </c>
      <c r="C14" s="77">
        <v>374000</v>
      </c>
      <c r="D14" s="11" t="str" cm="1">
        <f t="array" ref="D14:D15">B14:B15&amp;" ("&amp;TEXT(C14:C15,"#,##0")&amp;")"</f>
        <v>에어팟 프로 2 (374,000)</v>
      </c>
      <c r="F14" s="60">
        <v>1034277676</v>
      </c>
      <c r="G14" s="11" t="str">
        <v>010-3427-7676</v>
      </c>
    </row>
    <row r="15" spans="1:7" ht="18.75" customHeight="1">
      <c r="B15" s="11" t="s">
        <v>103</v>
      </c>
      <c r="C15" s="77">
        <v>32000</v>
      </c>
      <c r="D15" s="11" t="str">
        <v>아이폰 케이스 (32,000)</v>
      </c>
      <c r="F15" s="60" t="s">
        <v>110</v>
      </c>
      <c r="G15" s="11" t="str">
        <v>010-9391-6819</v>
      </c>
    </row>
    <row r="16" spans="1:7" ht="18.75" customHeight="1">
      <c r="C16" s="1"/>
      <c r="F16" s="78" t="s">
        <v>175</v>
      </c>
    </row>
    <row r="19" spans="3:3" ht="18.75" customHeight="1">
      <c r="C19" s="54" t="s">
        <v>174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K37"/>
  <sheetViews>
    <sheetView showGridLines="0" zoomScale="115" zoomScaleNormal="115" workbookViewId="0">
      <selection activeCell="J10" sqref="J10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6" width="10.875" style="1" customWidth="1"/>
    <col min="7" max="7" width="8.875" style="1" customWidth="1"/>
    <col min="8" max="8" width="50.25" style="64" customWidth="1"/>
    <col min="9" max="9" width="4.375" style="1" customWidth="1"/>
    <col min="10" max="10" width="18.25" style="1" customWidth="1"/>
    <col min="11" max="11" width="9.75" style="1" customWidth="1"/>
    <col min="12" max="16384" width="9" style="1"/>
  </cols>
  <sheetData>
    <row r="1" spans="1:11" s="6" customFormat="1" ht="6.75" customHeight="1">
      <c r="A1" s="7"/>
      <c r="B1" s="7"/>
      <c r="C1" s="7"/>
      <c r="D1" s="7"/>
      <c r="E1" s="7"/>
      <c r="F1" s="7"/>
      <c r="G1" s="7"/>
      <c r="H1" s="62"/>
      <c r="I1" s="7"/>
      <c r="J1" s="7"/>
      <c r="K1" s="7"/>
    </row>
    <row r="2" spans="1:11" s="6" customFormat="1" ht="18.75" customHeight="1">
      <c r="A2" s="7"/>
      <c r="B2" s="9" t="s">
        <v>22</v>
      </c>
      <c r="C2" s="7"/>
      <c r="D2" s="7"/>
      <c r="E2" s="7"/>
      <c r="F2" s="7"/>
      <c r="G2" s="7"/>
      <c r="H2" s="62"/>
      <c r="I2" s="7"/>
      <c r="J2" s="7"/>
      <c r="K2" s="7"/>
    </row>
    <row r="3" spans="1:11" s="6" customFormat="1" ht="15" customHeight="1">
      <c r="A3" s="7"/>
      <c r="B3" s="8" t="s">
        <v>21</v>
      </c>
      <c r="C3" s="7"/>
      <c r="D3" s="7"/>
      <c r="E3" s="7"/>
      <c r="F3" s="7"/>
      <c r="G3" s="7"/>
      <c r="H3" s="62"/>
      <c r="I3" s="7"/>
      <c r="J3" s="7"/>
      <c r="K3" s="7"/>
    </row>
    <row r="4" spans="1:11" s="6" customFormat="1" ht="4.5" customHeight="1">
      <c r="A4" s="7"/>
      <c r="B4" s="8"/>
      <c r="C4" s="7"/>
      <c r="D4" s="7"/>
      <c r="E4" s="7"/>
      <c r="F4" s="7"/>
      <c r="G4" s="7"/>
      <c r="H4" s="62"/>
      <c r="I4" s="7"/>
      <c r="J4" s="7"/>
      <c r="K4" s="7"/>
    </row>
    <row r="5" spans="1:11" s="4" customFormat="1" ht="21.75" customHeight="1">
      <c r="B5" s="5" t="s">
        <v>20</v>
      </c>
      <c r="H5" s="63"/>
    </row>
    <row r="6" spans="1:11" ht="12" customHeight="1"/>
    <row r="7" spans="1:11" ht="18.600000000000001" customHeight="1"/>
    <row r="8" spans="1:11" ht="9" customHeight="1"/>
    <row r="9" spans="1:11" ht="23.45" customHeight="1">
      <c r="B9" s="28" t="s">
        <v>19</v>
      </c>
      <c r="C9" s="98" t="s">
        <v>18</v>
      </c>
      <c r="D9" s="99"/>
      <c r="E9" s="99"/>
      <c r="F9" s="99"/>
      <c r="H9" s="28" t="s">
        <v>116</v>
      </c>
      <c r="J9" s="28" t="s">
        <v>117</v>
      </c>
      <c r="K9" s="28" t="s">
        <v>0</v>
      </c>
    </row>
    <row r="10" spans="1:11" ht="23.45" customHeight="1">
      <c r="B10" s="29" t="s">
        <v>17</v>
      </c>
      <c r="C10" s="29" t="str" cm="1">
        <f t="array" ref="C10:F15">IFERROR(_xlfn.TEXTSPLIT(_xlfn.TEXTJOIN("/",,B10:B15),"&gt;","/"),"")</f>
        <v>의류</v>
      </c>
      <c r="D10" s="29" t="str">
        <v>여성의류</v>
      </c>
      <c r="E10" s="29" t="str">
        <v>드레스</v>
      </c>
      <c r="F10" s="29" t="str">
        <v/>
      </c>
      <c r="H10" s="65" t="s">
        <v>112</v>
      </c>
      <c r="J10" s="59" t="str" cm="1">
        <f t="array" ref="J10:K25">_xlfn._xlws.SORT(IFERROR(_xlfn.TEXTSPLIT(_xlfn.TEXTJOIN("/",,H10:H15),":","/")*1,_xlfn.TEXTSPLIT(_xlfn.TEXTJOIN("/",,H10:H15),":","/")),2,-1)</f>
        <v>된장찌개</v>
      </c>
      <c r="K10" s="59">
        <v>165700</v>
      </c>
    </row>
    <row r="11" spans="1:11" ht="23.45" customHeight="1">
      <c r="B11" s="29" t="s">
        <v>178</v>
      </c>
      <c r="C11" s="29" t="str">
        <v>의류</v>
      </c>
      <c r="D11" s="29" t="str">
        <v>남성의류</v>
      </c>
      <c r="E11" s="29" t="str">
        <v>바지</v>
      </c>
      <c r="F11" s="29" t="str">
        <v>청바지</v>
      </c>
      <c r="H11" s="65" t="s">
        <v>113</v>
      </c>
      <c r="J11" s="59" t="str">
        <v>육회</v>
      </c>
      <c r="K11" s="59">
        <v>144100</v>
      </c>
    </row>
    <row r="12" spans="1:11" ht="23.45" customHeight="1">
      <c r="B12" s="29" t="s">
        <v>16</v>
      </c>
      <c r="C12" s="29" t="str">
        <v>가전제품</v>
      </c>
      <c r="D12" s="29" t="str">
        <v>주방가전</v>
      </c>
      <c r="E12" s="29" t="str">
        <v>믹서기</v>
      </c>
      <c r="F12" s="29" t="str">
        <v/>
      </c>
      <c r="H12" s="65" t="s">
        <v>114</v>
      </c>
      <c r="J12" s="59" t="str">
        <v>해물파전</v>
      </c>
      <c r="K12" s="59">
        <v>79000</v>
      </c>
    </row>
    <row r="13" spans="1:11" ht="23.45" customHeight="1">
      <c r="B13" s="29" t="s">
        <v>15</v>
      </c>
      <c r="C13" s="29" t="str">
        <v>가구</v>
      </c>
      <c r="D13" s="29" t="str">
        <v>침실가구</v>
      </c>
      <c r="E13" s="29" t="str">
        <v>매트리스</v>
      </c>
      <c r="F13" s="29" t="str">
        <v/>
      </c>
      <c r="H13" s="65" t="s">
        <v>115</v>
      </c>
      <c r="J13" s="59" t="str">
        <v>파전</v>
      </c>
      <c r="K13" s="59">
        <v>74000</v>
      </c>
    </row>
    <row r="14" spans="1:11" ht="23.45" customHeight="1">
      <c r="B14" s="29" t="s">
        <v>14</v>
      </c>
      <c r="C14" s="29" t="str">
        <v>전자제품</v>
      </c>
      <c r="D14" s="29" t="str">
        <v>오디오</v>
      </c>
      <c r="E14" s="29" t="str">
        <v>이어폰</v>
      </c>
      <c r="F14" s="29" t="str">
        <v/>
      </c>
      <c r="H14" s="65" t="s">
        <v>179</v>
      </c>
      <c r="J14" s="59" t="str">
        <v>떡볶이</v>
      </c>
      <c r="K14" s="59">
        <v>54000</v>
      </c>
    </row>
    <row r="15" spans="1:11" ht="23.45" customHeight="1">
      <c r="B15" s="29" t="s">
        <v>13</v>
      </c>
      <c r="C15" s="29" t="str">
        <v>도서</v>
      </c>
      <c r="D15" s="29" t="str">
        <v>소설</v>
      </c>
      <c r="E15" s="29" t="str">
        <v>로맨스</v>
      </c>
      <c r="F15" s="29" t="str">
        <v/>
      </c>
      <c r="H15" s="65"/>
      <c r="J15" s="59" t="str">
        <v>간장게장</v>
      </c>
      <c r="K15" s="59">
        <v>50000</v>
      </c>
    </row>
    <row r="16" spans="1:11" ht="23.45" customHeight="1">
      <c r="B16" s="2"/>
      <c r="C16" s="2"/>
      <c r="D16" s="2"/>
      <c r="E16" s="2"/>
      <c r="F16" s="2"/>
      <c r="J16" s="59" t="str">
        <v>잡채</v>
      </c>
      <c r="K16" s="59">
        <v>49700</v>
      </c>
    </row>
    <row r="17" spans="2:11" ht="23.45" customHeight="1">
      <c r="B17" s="2"/>
      <c r="C17" s="2"/>
      <c r="D17" s="2"/>
      <c r="E17" s="2"/>
      <c r="F17" s="2"/>
      <c r="J17" s="59" t="str">
        <v>육회</v>
      </c>
      <c r="K17" s="59">
        <v>45500</v>
      </c>
    </row>
    <row r="18" spans="2:11" ht="23.45" customHeight="1">
      <c r="C18" s="1" t="s">
        <v>176</v>
      </c>
      <c r="J18" s="59" t="str">
        <v>된장찌개</v>
      </c>
      <c r="K18" s="59">
        <v>44100</v>
      </c>
    </row>
    <row r="19" spans="2:11" ht="23.45" customHeight="1">
      <c r="C19" s="1" t="s">
        <v>177</v>
      </c>
      <c r="J19" s="59" t="str">
        <v>순두부찌개</v>
      </c>
      <c r="K19" s="59">
        <v>39000</v>
      </c>
    </row>
    <row r="20" spans="2:11" ht="23.45" customHeight="1">
      <c r="J20" s="59" t="str">
        <v>양념치킨</v>
      </c>
      <c r="K20" s="59">
        <v>38500</v>
      </c>
    </row>
    <row r="21" spans="2:11" ht="23.45" customHeight="1">
      <c r="J21" s="59" t="str">
        <v>삼계탕</v>
      </c>
      <c r="K21" s="59">
        <v>37100</v>
      </c>
    </row>
    <row r="22" spans="2:11" ht="23.45" customHeight="1">
      <c r="J22" s="59" t="str">
        <v>부대찌개</v>
      </c>
      <c r="K22" s="59">
        <v>33000</v>
      </c>
    </row>
    <row r="23" spans="2:11" ht="23.45" customHeight="1">
      <c r="J23" s="59" t="str">
        <v>찜닭</v>
      </c>
      <c r="K23" s="59">
        <v>17400</v>
      </c>
    </row>
    <row r="24" spans="2:11" ht="23.45" customHeight="1">
      <c r="J24" s="59" t="str">
        <v>불고기</v>
      </c>
      <c r="K24" s="59">
        <v>14200</v>
      </c>
    </row>
    <row r="25" spans="2:11" ht="23.45" customHeight="1">
      <c r="J25" s="59" t="str">
        <v>된장찌개</v>
      </c>
      <c r="K25" s="59">
        <v>8000</v>
      </c>
    </row>
    <row r="26" spans="2:11" ht="23.45" customHeight="1">
      <c r="J26" s="59"/>
      <c r="K26" s="59"/>
    </row>
    <row r="27" spans="2:11" ht="23.45" customHeight="1">
      <c r="J27" s="59"/>
      <c r="K27" s="59"/>
    </row>
    <row r="28" spans="2:11" ht="23.45" customHeight="1">
      <c r="J28" s="59"/>
      <c r="K28" s="59"/>
    </row>
    <row r="29" spans="2:11" ht="23.45" customHeight="1">
      <c r="J29" s="59"/>
      <c r="K29" s="59"/>
    </row>
    <row r="30" spans="2:11" ht="23.45" customHeight="1">
      <c r="J30" s="59"/>
      <c r="K30" s="59"/>
    </row>
    <row r="31" spans="2:11" ht="23.45" customHeight="1">
      <c r="J31" s="59"/>
      <c r="K31" s="59"/>
    </row>
    <row r="32" spans="2:11" ht="23.45" customHeight="1">
      <c r="J32" s="59"/>
      <c r="K32" s="59"/>
    </row>
    <row r="33" spans="10:11" ht="23.45" customHeight="1">
      <c r="J33" s="59"/>
      <c r="K33" s="59"/>
    </row>
    <row r="34" spans="10:11" ht="23.45" customHeight="1"/>
    <row r="35" spans="10:11" ht="23.45" customHeight="1"/>
    <row r="36" spans="10:11" ht="23.45" customHeight="1"/>
    <row r="37" spans="10:11" ht="23.45" customHeight="1"/>
  </sheetData>
  <mergeCells count="1">
    <mergeCell ref="C9:F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3"/>
  <sheetViews>
    <sheetView showGridLines="0" tabSelected="1" topLeftCell="B1" zoomScale="130" zoomScaleNormal="130" workbookViewId="0">
      <selection activeCell="H10" sqref="H10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3" width="11.75" style="1" customWidth="1"/>
    <col min="4" max="4" width="8.875" style="1" customWidth="1"/>
    <col min="5" max="5" width="5.625" style="1" customWidth="1"/>
    <col min="6" max="6" width="66.5" style="2" customWidth="1"/>
    <col min="7" max="7" width="10.75" style="64" customWidth="1"/>
    <col min="8" max="10" width="18.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7"/>
      <c r="G1" s="62"/>
      <c r="H1" s="7"/>
      <c r="I1" s="7"/>
      <c r="J1" s="7"/>
    </row>
    <row r="2" spans="1:10" s="6" customFormat="1" ht="18.75" customHeight="1">
      <c r="A2" s="7"/>
      <c r="B2" s="9" t="s">
        <v>126</v>
      </c>
      <c r="C2" s="7"/>
      <c r="D2" s="7"/>
      <c r="E2" s="7"/>
      <c r="F2" s="67"/>
      <c r="G2" s="62"/>
      <c r="H2" s="7"/>
      <c r="I2" s="7"/>
      <c r="J2" s="7"/>
    </row>
    <row r="3" spans="1:10" s="6" customFormat="1" ht="15" customHeight="1">
      <c r="A3" s="7"/>
      <c r="B3" s="8" t="s">
        <v>127</v>
      </c>
      <c r="C3" s="7"/>
      <c r="D3" s="7"/>
      <c r="E3" s="7"/>
      <c r="F3" s="67"/>
      <c r="G3" s="62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7"/>
      <c r="G4" s="62"/>
      <c r="H4" s="7"/>
      <c r="I4" s="7"/>
      <c r="J4" s="7"/>
    </row>
    <row r="5" spans="1:10" s="4" customFormat="1" ht="21.75" customHeight="1">
      <c r="B5" s="5" t="s">
        <v>7</v>
      </c>
      <c r="F5" s="68"/>
      <c r="G5" s="63"/>
    </row>
    <row r="6" spans="1:10" ht="12" customHeight="1"/>
    <row r="7" spans="1:10" ht="21.6" customHeight="1">
      <c r="B7" s="69" t="s">
        <v>128</v>
      </c>
      <c r="F7" s="69" t="s">
        <v>129</v>
      </c>
    </row>
    <row r="8" spans="1:10" ht="19.149999999999999" customHeight="1">
      <c r="B8" s="101" t="s">
        <v>119</v>
      </c>
      <c r="C8" s="102"/>
      <c r="F8" s="70" t="s">
        <v>123</v>
      </c>
      <c r="H8" s="70" t="s">
        <v>124</v>
      </c>
      <c r="I8" s="70" t="s">
        <v>106</v>
      </c>
      <c r="J8" s="70" t="s">
        <v>125</v>
      </c>
    </row>
    <row r="9" spans="1:10" ht="19.149999999999999" customHeight="1">
      <c r="B9" s="103" t="e" cm="1" vm="1">
        <f t="array" ref="B9">STOCKCHART("005930")</f>
        <v>#VALUE!</v>
      </c>
      <c r="C9" s="104"/>
      <c r="D9" s="100"/>
      <c r="F9" s="41" t="s">
        <v>120</v>
      </c>
      <c r="H9" s="59" t="str" cm="1">
        <f t="array" ref="H9:J14">CLEANDATA(F9:F11)</f>
        <v>kim.james@company.co.kr</v>
      </c>
      <c r="I9" s="59" t="str">
        <v>010-1234-5678</v>
      </c>
      <c r="J9" s="59" t="str">
        <v>마케팅팀</v>
      </c>
    </row>
    <row r="10" spans="1:10" ht="19.149999999999999" customHeight="1">
      <c r="B10" s="103"/>
      <c r="C10" s="104"/>
      <c r="D10" s="100"/>
      <c r="F10" s="41" t="s">
        <v>121</v>
      </c>
      <c r="H10" s="59" t="str">
        <v>lee.sarah@business.com</v>
      </c>
      <c r="I10" s="59" t="str">
        <v>010-9876-5432</v>
      </c>
      <c r="J10" s="59" t="str">
        <v>개발팀</v>
      </c>
    </row>
    <row r="11" spans="1:10" ht="19.149999999999999" customHeight="1">
      <c r="B11" s="103"/>
      <c r="C11" s="104"/>
      <c r="F11" s="41" t="s">
        <v>122</v>
      </c>
      <c r="H11" s="59" t="str">
        <v>park.michael@tech.net</v>
      </c>
      <c r="I11" s="59" t="str">
        <v>010-5555-7777</v>
      </c>
      <c r="J11" s="59" t="str">
        <v>디자인팀</v>
      </c>
    </row>
    <row r="12" spans="1:10" ht="18.75" customHeight="1">
      <c r="B12" s="103"/>
      <c r="C12" s="104"/>
      <c r="F12" s="41"/>
      <c r="H12" s="59" t="str">
        <v>choi.emma@startup.io</v>
      </c>
      <c r="I12" s="59" t="str">
        <v>010-3333-9999</v>
      </c>
      <c r="J12" s="59" t="str">
        <v>기획팀</v>
      </c>
    </row>
    <row r="13" spans="1:10" ht="18.75" customHeight="1">
      <c r="B13" s="103"/>
      <c r="C13" s="104"/>
      <c r="F13" s="41"/>
      <c r="H13" s="59" t="str">
        <v>jung.david@corp.org</v>
      </c>
      <c r="I13" s="59" t="str">
        <v>010-7777-1111</v>
      </c>
      <c r="J13" s="59" t="str">
        <v>인사팀</v>
      </c>
    </row>
    <row r="14" spans="1:10" ht="18.75" customHeight="1">
      <c r="B14" s="103"/>
      <c r="C14" s="104"/>
      <c r="F14" s="41"/>
      <c r="H14" s="59" t="str">
        <v>shin.lisa@group.biz</v>
      </c>
      <c r="I14" s="59" t="str">
        <v>010-2222-8888</v>
      </c>
      <c r="J14" s="59" t="str">
        <v>재무팀</v>
      </c>
    </row>
    <row r="15" spans="1:10" ht="18.75" customHeight="1">
      <c r="B15" s="79" t="s">
        <v>162</v>
      </c>
      <c r="H15" s="59"/>
      <c r="I15" s="59"/>
      <c r="J15" s="59"/>
    </row>
    <row r="16" spans="1:10" ht="18.75" customHeight="1">
      <c r="B16" s="66" t="s">
        <v>118</v>
      </c>
      <c r="F16" s="2" t="s">
        <v>182</v>
      </c>
      <c r="H16" s="59"/>
      <c r="I16" s="59"/>
      <c r="J16" s="59"/>
    </row>
    <row r="17" spans="2:10" ht="18.75" customHeight="1">
      <c r="B17" s="79" t="s">
        <v>180</v>
      </c>
      <c r="H17" s="59"/>
      <c r="I17" s="59"/>
      <c r="J17" s="59"/>
    </row>
    <row r="18" spans="2:10" ht="18.75" customHeight="1">
      <c r="H18" s="59"/>
      <c r="I18" s="59"/>
      <c r="J18" s="59"/>
    </row>
    <row r="19" spans="2:10" ht="18.75" customHeight="1">
      <c r="B19" s="76" t="s">
        <v>181</v>
      </c>
      <c r="H19" s="59"/>
      <c r="I19" s="59"/>
      <c r="J19" s="59"/>
    </row>
    <row r="20" spans="2:10" ht="18.75" customHeight="1">
      <c r="H20" s="59"/>
      <c r="I20" s="59"/>
      <c r="J20" s="59"/>
    </row>
    <row r="21" spans="2:10" ht="18.75" customHeight="1">
      <c r="H21" s="59"/>
      <c r="I21" s="59"/>
      <c r="J21" s="59"/>
    </row>
    <row r="22" spans="2:10" ht="18.75" customHeight="1">
      <c r="H22" s="59"/>
      <c r="I22" s="59"/>
      <c r="J22" s="59"/>
    </row>
    <row r="23" spans="2:10" ht="18.75" customHeight="1">
      <c r="H23" s="59"/>
      <c r="I23" s="59"/>
      <c r="J23" s="59"/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7" r:id="rId2" xr:uid="{60CD7790-8B6F-439B-99C9-84B4754CA729}"/>
    <hyperlink ref="B15" r:id="rId3" xr:uid="{8FB8FB75-805A-449B-AF4A-0845B97B63BD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이서홍</cp:lastModifiedBy>
  <dcterms:created xsi:type="dcterms:W3CDTF">2025-05-28T19:49:01Z</dcterms:created>
  <dcterms:modified xsi:type="dcterms:W3CDTF">2025-05-31T15:11:52Z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