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.ZZZ.센터\33.노인요양시설\2021_공생(요양원)\"/>
    </mc:Choice>
  </mc:AlternateContent>
  <xr:revisionPtr revIDLastSave="0" documentId="13_ncr:1_{B2E9EABB-46B7-465E-8D40-71010146052B}" xr6:coauthVersionLast="47" xr6:coauthVersionMax="47" xr10:uidLastSave="{00000000-0000-0000-0000-000000000000}"/>
  <bookViews>
    <workbookView xWindow="-120" yWindow="-120" windowWidth="29040" windowHeight="15720" tabRatio="761" activeTab="2" xr2:uid="{00000000-000D-0000-FFFF-FFFF00000000}"/>
  </bookViews>
  <sheets>
    <sheet name="예산서 표지" sheetId="17" r:id="rId1"/>
    <sheet name="총괄" sheetId="12" r:id="rId2"/>
    <sheet name="세입안(산출내역)" sheetId="10" r:id="rId3"/>
    <sheet name="세출안(산출내역)" sheetId="11" r:id="rId4"/>
  </sheets>
  <definedNames>
    <definedName name="_xlnm.Print_Titles" localSheetId="3">'세출안(산출내역)'!$1:$4</definedName>
  </definedNames>
  <calcPr calcId="191029"/>
</workbook>
</file>

<file path=xl/calcChain.xml><?xml version="1.0" encoding="utf-8"?>
<calcChain xmlns="http://schemas.openxmlformats.org/spreadsheetml/2006/main">
  <c r="G33" i="10" l="1"/>
  <c r="G32" i="10"/>
  <c r="G30" i="10"/>
  <c r="G29" i="10"/>
  <c r="G28" i="10"/>
  <c r="O72" i="11"/>
  <c r="O71" i="11"/>
  <c r="O67" i="11"/>
  <c r="O66" i="11"/>
  <c r="O64" i="11"/>
  <c r="O63" i="11"/>
  <c r="O62" i="11"/>
  <c r="O61" i="11"/>
  <c r="O60" i="11"/>
  <c r="O59" i="11"/>
  <c r="O56" i="11"/>
  <c r="O55" i="11"/>
  <c r="O54" i="11"/>
  <c r="O53" i="11"/>
  <c r="O52" i="11"/>
  <c r="O50" i="11"/>
  <c r="O49" i="11"/>
  <c r="O48" i="11"/>
  <c r="O47" i="11"/>
  <c r="O46" i="11"/>
  <c r="O45" i="11"/>
  <c r="O44" i="11"/>
  <c r="O43" i="11"/>
  <c r="O42" i="11"/>
  <c r="O41" i="11"/>
  <c r="O40" i="11"/>
  <c r="O39" i="11"/>
  <c r="O38" i="11"/>
  <c r="O37" i="11"/>
  <c r="O36" i="11"/>
  <c r="O35" i="11"/>
  <c r="O34" i="11"/>
  <c r="O33" i="11"/>
  <c r="O32" i="11"/>
  <c r="O31" i="11"/>
  <c r="O30" i="11"/>
  <c r="O29" i="11"/>
  <c r="O28" i="11"/>
  <c r="O26" i="11"/>
  <c r="O25" i="11"/>
  <c r="O24" i="11"/>
  <c r="O10" i="11"/>
  <c r="O9" i="11"/>
  <c r="O8" i="11"/>
  <c r="G22" i="11" s="1"/>
  <c r="O22" i="11" s="1"/>
  <c r="O7" i="11"/>
  <c r="O6" i="11"/>
  <c r="O5" i="11"/>
  <c r="F7" i="11" l="1"/>
  <c r="G21" i="11"/>
  <c r="O21" i="11" s="1"/>
  <c r="G12" i="11"/>
  <c r="O12" i="11" s="1"/>
  <c r="G18" i="11"/>
  <c r="O18" i="11" s="1"/>
  <c r="G20" i="11"/>
  <c r="O20" i="11" s="1"/>
  <c r="O19" i="11" l="1"/>
  <c r="G19" i="11"/>
  <c r="F49" i="11"/>
  <c r="T11" i="11" l="1"/>
  <c r="T18" i="11" s="1"/>
  <c r="F70" i="11"/>
  <c r="O46" i="10" l="1"/>
  <c r="F46" i="10" s="1"/>
  <c r="O45" i="10"/>
  <c r="F45" i="10" s="1"/>
  <c r="F69" i="11"/>
  <c r="F64" i="11"/>
  <c r="O13" i="10"/>
  <c r="O14" i="10"/>
  <c r="I7" i="10"/>
  <c r="O10" i="10"/>
  <c r="O9" i="10"/>
  <c r="O8" i="10"/>
  <c r="F8" i="10" s="1"/>
  <c r="O11" i="10"/>
  <c r="F11" i="10" s="1"/>
  <c r="F66" i="11"/>
  <c r="O43" i="10"/>
  <c r="F43" i="10" s="1"/>
  <c r="F42" i="10"/>
  <c r="F9" i="11" l="1"/>
  <c r="T15" i="11"/>
  <c r="F62" i="11"/>
  <c r="O44" i="10" l="1"/>
  <c r="F44" i="10" s="1"/>
  <c r="O18" i="10" l="1"/>
  <c r="I20" i="10"/>
  <c r="O20" i="10" s="1"/>
  <c r="I19" i="10"/>
  <c r="O19" i="10" s="1"/>
  <c r="I17" i="10"/>
  <c r="O17" i="10" s="1"/>
  <c r="I16" i="10"/>
  <c r="O16" i="10" s="1"/>
  <c r="O15" i="10"/>
  <c r="L7" i="10"/>
  <c r="F41" i="10"/>
  <c r="F65" i="11"/>
  <c r="F61" i="11"/>
  <c r="I26" i="10"/>
  <c r="I25" i="10"/>
  <c r="I24" i="10"/>
  <c r="F10" i="10"/>
  <c r="O57" i="11" l="1"/>
  <c r="O58" i="11"/>
  <c r="F15" i="10"/>
  <c r="O6" i="10"/>
  <c r="O5" i="10"/>
  <c r="O4" i="10"/>
  <c r="O25" i="10"/>
  <c r="O7" i="10"/>
  <c r="F7" i="10" s="1"/>
  <c r="O23" i="10"/>
  <c r="F71" i="11"/>
  <c r="F4" i="10" l="1"/>
  <c r="F55" i="11"/>
  <c r="O26" i="10"/>
  <c r="F72" i="11" l="1"/>
  <c r="F68" i="11"/>
  <c r="F67" i="11"/>
  <c r="F60" i="11"/>
  <c r="F59" i="11"/>
  <c r="F54" i="11"/>
  <c r="F53" i="11"/>
  <c r="F52" i="11"/>
  <c r="F50" i="11"/>
  <c r="F28" i="11"/>
  <c r="F26" i="11"/>
  <c r="F25" i="11"/>
  <c r="F24" i="11"/>
  <c r="F10" i="11"/>
  <c r="F5" i="11"/>
  <c r="G11" i="11" s="1"/>
  <c r="O40" i="10"/>
  <c r="O36" i="10"/>
  <c r="O35" i="10"/>
  <c r="O34" i="10"/>
  <c r="F34" i="10" s="1"/>
  <c r="O22" i="10"/>
  <c r="O12" i="10"/>
  <c r="F12" i="10" s="1"/>
  <c r="G16" i="11" l="1"/>
  <c r="O16" i="11" s="1"/>
  <c r="G14" i="11"/>
  <c r="G17" i="11"/>
  <c r="O17" i="11" s="1"/>
  <c r="G15" i="11"/>
  <c r="O15" i="11" s="1"/>
  <c r="G13" i="11"/>
  <c r="O13" i="11" s="1"/>
  <c r="O14" i="11" s="1"/>
  <c r="O11" i="11"/>
  <c r="T12" i="11"/>
  <c r="F27" i="11"/>
  <c r="F73" i="11"/>
  <c r="F38" i="11"/>
  <c r="F47" i="11"/>
  <c r="F51" i="11" s="1"/>
  <c r="F29" i="11"/>
  <c r="F18" i="11" l="1"/>
  <c r="F12" i="11" l="1"/>
  <c r="F13" i="11"/>
  <c r="T14" i="11" s="1"/>
  <c r="F11" i="11" l="1"/>
  <c r="T13" i="11" s="1"/>
  <c r="T16" i="11" l="1"/>
  <c r="T20" i="11" s="1"/>
  <c r="F23" i="11"/>
  <c r="F74" i="11" s="1"/>
  <c r="O24" i="10"/>
  <c r="F24" i="10" l="1"/>
  <c r="O30" i="10"/>
  <c r="O33" i="10"/>
  <c r="G31" i="10"/>
  <c r="O31" i="10" s="1"/>
  <c r="O32" i="10"/>
  <c r="O29" i="10"/>
  <c r="B6" i="12"/>
  <c r="E2" i="12" s="1"/>
  <c r="O28" i="10"/>
  <c r="O27" i="10"/>
  <c r="F27" i="10" l="1"/>
  <c r="F47" i="10" s="1"/>
  <c r="A6" i="12" s="1"/>
  <c r="B2" i="12" s="1"/>
  <c r="F6" i="12" l="1"/>
</calcChain>
</file>

<file path=xl/sharedStrings.xml><?xml version="1.0" encoding="utf-8"?>
<sst xmlns="http://schemas.openxmlformats.org/spreadsheetml/2006/main" count="621" uniqueCount="243">
  <si>
    <t>과                         목</t>
  </si>
  <si>
    <t>관</t>
  </si>
  <si>
    <t>항</t>
  </si>
  <si>
    <t>목</t>
  </si>
  <si>
    <t>이월금</t>
  </si>
  <si>
    <t>잡수입</t>
  </si>
  <si>
    <t>세 입 계</t>
  </si>
  <si>
    <t>과년도수입</t>
    <phoneticPr fontId="1" type="noConversion"/>
  </si>
  <si>
    <t>기타보조금 수입</t>
    <phoneticPr fontId="1" type="noConversion"/>
  </si>
  <si>
    <t>보조금수입</t>
    <phoneticPr fontId="1" type="noConversion"/>
  </si>
  <si>
    <t>후원금수입</t>
    <phoneticPr fontId="1" type="noConversion"/>
  </si>
  <si>
    <t>지정후원금</t>
    <phoneticPr fontId="1" type="noConversion"/>
  </si>
  <si>
    <t>비지정후원금</t>
    <phoneticPr fontId="1" type="noConversion"/>
  </si>
  <si>
    <t>장기요양급여수입</t>
    <phoneticPr fontId="1" type="noConversion"/>
  </si>
  <si>
    <t>금융기관차입금</t>
    <phoneticPr fontId="1" type="noConversion"/>
  </si>
  <si>
    <t>차입금</t>
    <phoneticPr fontId="1" type="noConversion"/>
  </si>
  <si>
    <t>기타차입금</t>
    <phoneticPr fontId="1" type="noConversion"/>
  </si>
  <si>
    <t>전입금</t>
    <phoneticPr fontId="1" type="noConversion"/>
  </si>
  <si>
    <t>본인부담금 수입</t>
    <phoneticPr fontId="1" type="noConversion"/>
  </si>
  <si>
    <t>사회보험부담비용</t>
    <phoneticPr fontId="1" type="noConversion"/>
  </si>
  <si>
    <t>기관운영비</t>
    <phoneticPr fontId="1" type="noConversion"/>
  </si>
  <si>
    <t>회의비</t>
    <phoneticPr fontId="1" type="noConversion"/>
  </si>
  <si>
    <t xml:space="preserve"> 운영비</t>
    <phoneticPr fontId="1" type="noConversion"/>
  </si>
  <si>
    <t>여비</t>
    <phoneticPr fontId="1" type="noConversion"/>
  </si>
  <si>
    <t>기타운영비</t>
    <phoneticPr fontId="1" type="noConversion"/>
  </si>
  <si>
    <t>시설비</t>
    <phoneticPr fontId="1" type="noConversion"/>
  </si>
  <si>
    <t>시설장비유지비</t>
    <phoneticPr fontId="1" type="noConversion"/>
  </si>
  <si>
    <t>운영비</t>
    <phoneticPr fontId="1" type="noConversion"/>
  </si>
  <si>
    <t>수용기관경비</t>
    <phoneticPr fontId="1" type="noConversion"/>
  </si>
  <si>
    <t>장의비</t>
    <phoneticPr fontId="1" type="noConversion"/>
  </si>
  <si>
    <t>*</t>
    <phoneticPr fontId="1" type="noConversion"/>
  </si>
  <si>
    <t>명</t>
    <phoneticPr fontId="1" type="noConversion"/>
  </si>
  <si>
    <t>=</t>
    <phoneticPr fontId="1" type="noConversion"/>
  </si>
  <si>
    <t>월</t>
    <phoneticPr fontId="1" type="noConversion"/>
  </si>
  <si>
    <t>산출근거</t>
    <phoneticPr fontId="1" type="noConversion"/>
  </si>
  <si>
    <t>회</t>
    <phoneticPr fontId="1" type="noConversion"/>
  </si>
  <si>
    <t>1등급(일반80%-공단수가비용)</t>
    <phoneticPr fontId="1" type="noConversion"/>
  </si>
  <si>
    <t>2등급(일반80%-공단수가비용)</t>
    <phoneticPr fontId="1" type="noConversion"/>
  </si>
  <si>
    <t>%</t>
    <phoneticPr fontId="1" type="noConversion"/>
  </si>
  <si>
    <t>일용잡금</t>
    <phoneticPr fontId="1" type="noConversion"/>
  </si>
  <si>
    <t>업무추진비</t>
    <phoneticPr fontId="1" type="noConversion"/>
  </si>
  <si>
    <t>직책보조비</t>
    <phoneticPr fontId="1" type="noConversion"/>
  </si>
  <si>
    <t>수용비및수수료</t>
    <phoneticPr fontId="1" type="noConversion"/>
  </si>
  <si>
    <t>차량비</t>
    <phoneticPr fontId="1" type="noConversion"/>
  </si>
  <si>
    <t>자산취득비</t>
    <phoneticPr fontId="1" type="noConversion"/>
  </si>
  <si>
    <t>사업비</t>
    <phoneticPr fontId="1" type="noConversion"/>
  </si>
  <si>
    <t>생계비</t>
    <phoneticPr fontId="1" type="noConversion"/>
  </si>
  <si>
    <t>의료비</t>
    <phoneticPr fontId="1" type="noConversion"/>
  </si>
  <si>
    <t>과년도지출</t>
    <phoneticPr fontId="1" type="noConversion"/>
  </si>
  <si>
    <t>부채상환금</t>
    <phoneticPr fontId="1" type="noConversion"/>
  </si>
  <si>
    <t>원금상환금</t>
    <phoneticPr fontId="1" type="noConversion"/>
  </si>
  <si>
    <t>이자지불금</t>
    <phoneticPr fontId="1" type="noConversion"/>
  </si>
  <si>
    <t>잡지출</t>
    <phoneticPr fontId="1" type="noConversion"/>
  </si>
  <si>
    <t>예비비</t>
    <phoneticPr fontId="1" type="noConversion"/>
  </si>
  <si>
    <t>시설환경 개선준비금</t>
    <phoneticPr fontId="1" type="noConversion"/>
  </si>
  <si>
    <t>합계</t>
    <phoneticPr fontId="1" type="noConversion"/>
  </si>
  <si>
    <t>출장비 및 교육비</t>
    <phoneticPr fontId="1" type="noConversion"/>
  </si>
  <si>
    <t>1등급(일반-공단의 본인부담금20% 청구비용)</t>
    <phoneticPr fontId="1" type="noConversion"/>
  </si>
  <si>
    <t>2등급(일반-공단의 본인부담금20% 청구비용)</t>
    <phoneticPr fontId="1" type="noConversion"/>
  </si>
  <si>
    <t>일</t>
    <phoneticPr fontId="1" type="noConversion"/>
  </si>
  <si>
    <t>3등급(일반80%-공단수가비용)</t>
    <phoneticPr fontId="1" type="noConversion"/>
  </si>
  <si>
    <t>퇴직금 및 퇴직적립금</t>
    <phoneticPr fontId="1" type="noConversion"/>
  </si>
  <si>
    <t>계</t>
    <phoneticPr fontId="1" type="noConversion"/>
  </si>
  <si>
    <t>월</t>
    <phoneticPr fontId="1" type="noConversion"/>
  </si>
  <si>
    <t>일</t>
  </si>
  <si>
    <t>간   호   사 (간호조무사)</t>
    <phoneticPr fontId="1" type="noConversion"/>
  </si>
  <si>
    <t>전년도이월금</t>
    <phoneticPr fontId="1" type="noConversion"/>
  </si>
  <si>
    <t>불용품매각대</t>
    <phoneticPr fontId="1" type="noConversion"/>
  </si>
  <si>
    <t>기타예금이자수입</t>
    <phoneticPr fontId="1" type="noConversion"/>
  </si>
  <si>
    <t>기타잡수입</t>
    <phoneticPr fontId="1" type="noConversion"/>
  </si>
  <si>
    <t>3등급(일반-공단의 본인부담금20% 청구비용)</t>
    <phoneticPr fontId="1" type="noConversion"/>
  </si>
  <si>
    <t>전출금</t>
    <phoneticPr fontId="1" type="noConversion"/>
  </si>
  <si>
    <t>세      입</t>
    <phoneticPr fontId="1" type="noConversion"/>
  </si>
  <si>
    <t>세      출</t>
    <phoneticPr fontId="1" type="noConversion"/>
  </si>
  <si>
    <t>잔      액</t>
    <phoneticPr fontId="1" type="noConversion"/>
  </si>
  <si>
    <t>세출총액은</t>
    <phoneticPr fontId="1" type="noConversion"/>
  </si>
  <si>
    <t>원으로 정한다.</t>
    <phoneticPr fontId="1" type="noConversion"/>
  </si>
  <si>
    <t>원 이며,</t>
    <phoneticPr fontId="1" type="noConversion"/>
  </si>
  <si>
    <t>(단위:원)</t>
    <phoneticPr fontId="1" type="noConversion"/>
  </si>
  <si>
    <t>제2조. 세입과 세출의 세부 내역은 산출내역과 같다.</t>
    <phoneticPr fontId="1" type="noConversion"/>
  </si>
  <si>
    <t>일</t>
    <phoneticPr fontId="1" type="noConversion"/>
  </si>
  <si>
    <t>일</t>
    <phoneticPr fontId="1" type="noConversion"/>
  </si>
  <si>
    <t>과년도지출</t>
    <phoneticPr fontId="1" type="noConversion"/>
  </si>
  <si>
    <t>재산조정비</t>
    <phoneticPr fontId="1" type="noConversion"/>
  </si>
  <si>
    <t>기타비급여수입</t>
    <phoneticPr fontId="1" type="noConversion"/>
  </si>
  <si>
    <t xml:space="preserve">요양보호사  </t>
    <phoneticPr fontId="1" type="noConversion"/>
  </si>
  <si>
    <t>사회복지사가산</t>
    <phoneticPr fontId="1" type="noConversion"/>
  </si>
  <si>
    <t>간호사가산</t>
    <phoneticPr fontId="1" type="noConversion"/>
  </si>
  <si>
    <t>간호사(또는조무사)가산-추가인력</t>
    <phoneticPr fontId="1" type="noConversion"/>
  </si>
  <si>
    <t xml:space="preserve"> 예산액</t>
    <phoneticPr fontId="1" type="noConversion"/>
  </si>
  <si>
    <t>예산액</t>
    <phoneticPr fontId="1" type="noConversion"/>
  </si>
  <si>
    <t xml:space="preserve">사무용품비 </t>
  </si>
  <si>
    <t>인쇄비(홍보 및 가정통신)</t>
  </si>
  <si>
    <t>요양보호사가산</t>
    <phoneticPr fontId="1" type="noConversion"/>
  </si>
  <si>
    <t>총 급여의 1/12</t>
    <phoneticPr fontId="1" type="noConversion"/>
  </si>
  <si>
    <t>*</t>
    <phoneticPr fontId="1" type="noConversion"/>
  </si>
  <si>
    <t xml:space="preserve"> </t>
    <phoneticPr fontId="1" type="noConversion"/>
  </si>
  <si>
    <t>*</t>
  </si>
  <si>
    <t>명</t>
  </si>
  <si>
    <t>월</t>
  </si>
  <si>
    <t>=</t>
  </si>
  <si>
    <t>직원의 복리후생에 소요되는 비용</t>
  </si>
  <si>
    <t>조리원가산(공동생활가정)</t>
    <phoneticPr fontId="1" type="noConversion"/>
  </si>
  <si>
    <t>회</t>
  </si>
  <si>
    <t>기초생활수급자 생계비(30인 미만)</t>
  </si>
  <si>
    <t>월동대책비(30인 미만)</t>
  </si>
  <si>
    <t>특별위로금(설·추석)</t>
  </si>
  <si>
    <t>기초생활수급자 생계비(30인~100인 미만)</t>
  </si>
  <si>
    <t>월동대책비(30인~100인 미만)</t>
  </si>
  <si>
    <t>야간가산-기관당</t>
    <phoneticPr fontId="1" type="noConversion"/>
  </si>
  <si>
    <t>야간가산-인력</t>
    <phoneticPr fontId="1" type="noConversion"/>
  </si>
  <si>
    <t>기타전출금</t>
    <phoneticPr fontId="1" type="noConversion"/>
  </si>
  <si>
    <t>직원식재료비수입</t>
    <phoneticPr fontId="1" type="noConversion"/>
  </si>
  <si>
    <t>운영충당  적립금 및 환경개선준비금</t>
    <phoneticPr fontId="1" type="noConversion"/>
  </si>
  <si>
    <t>각종수당</t>
    <phoneticPr fontId="1" type="noConversion"/>
  </si>
  <si>
    <t>건물 및 건축설비, 공구, 기구, 비품수선비, 시설유지비</t>
  </si>
  <si>
    <t>프로그램사업비</t>
    <phoneticPr fontId="1" type="noConversion"/>
  </si>
  <si>
    <t>과년도 미지즙금 및 과년도 사업비의 지출</t>
  </si>
  <si>
    <t>입소자(이용자)
부담금수입</t>
    <phoneticPr fontId="1" type="noConversion"/>
  </si>
  <si>
    <t>입소(이용)비용수입</t>
    <phoneticPr fontId="1" type="noConversion"/>
  </si>
  <si>
    <t>식자재료비수입</t>
    <phoneticPr fontId="1" type="noConversion"/>
  </si>
  <si>
    <t>상급침실이용료</t>
    <phoneticPr fontId="1" type="noConversion"/>
  </si>
  <si>
    <t>이비용료</t>
    <phoneticPr fontId="1" type="noConversion"/>
  </si>
  <si>
    <t>비급여대상 중 식재료, 이용.미용비 제외 비급여</t>
    <phoneticPr fontId="1" type="noConversion"/>
  </si>
  <si>
    <t>비급여대상 중 이용.미이용비</t>
    <phoneticPr fontId="1" type="noConversion"/>
  </si>
  <si>
    <t>비급여대상 중 상급침실료</t>
    <phoneticPr fontId="1" type="noConversion"/>
  </si>
  <si>
    <t>비급여대상 중 식재료비 수납 비용(식비.간식비)</t>
    <phoneticPr fontId="1" type="noConversion"/>
  </si>
  <si>
    <t>사업수입</t>
    <phoneticPr fontId="1" type="noConversion"/>
  </si>
  <si>
    <t>시설운영으로 인하여 발생되는 사업수입</t>
    <phoneticPr fontId="1" type="noConversion"/>
  </si>
  <si>
    <t>전년도에 세입 조정된 수입으로서 금년도에 수입으로 확전된 것</t>
    <phoneticPr fontId="1" type="noConversion"/>
  </si>
  <si>
    <t>시군구보조금</t>
    <phoneticPr fontId="1" type="noConversion"/>
  </si>
  <si>
    <t>국가.지방자치단체 및 사회복지 기금등 보조금</t>
    <phoneticPr fontId="1" type="noConversion"/>
  </si>
  <si>
    <t>시.도 보조금</t>
    <phoneticPr fontId="1" type="noConversion"/>
  </si>
  <si>
    <t>국고보조금</t>
    <phoneticPr fontId="1" type="noConversion"/>
  </si>
  <si>
    <t>국가로부터 받은 경상보조금 및 자본보조금</t>
    <phoneticPr fontId="1" type="noConversion"/>
  </si>
  <si>
    <t>시.도로부터 받은  경상보조금 및 자본보조금</t>
    <phoneticPr fontId="1" type="noConversion"/>
  </si>
  <si>
    <t>국내외 민단단체 및 개인 후원명목으로 받은 기부금등</t>
    <phoneticPr fontId="1" type="noConversion"/>
  </si>
  <si>
    <t>국내외 민단단체 및 개인 후원목적이 지정된 기부금등 수입</t>
    <phoneticPr fontId="1" type="noConversion"/>
  </si>
  <si>
    <t>요양급여수입</t>
    <phoneticPr fontId="1" type="noConversion"/>
  </si>
  <si>
    <t>가산금 수입</t>
    <phoneticPr fontId="1" type="noConversion"/>
  </si>
  <si>
    <t>금융기관으로부터의 차입금(운영비부족 차입금)</t>
    <phoneticPr fontId="1" type="noConversion"/>
  </si>
  <si>
    <t>개인.단체 등으로부터의 차입금</t>
    <phoneticPr fontId="1" type="noConversion"/>
  </si>
  <si>
    <t>기타전입금</t>
    <phoneticPr fontId="1" type="noConversion"/>
  </si>
  <si>
    <t>법인. 개인등 설치.운영자로부터의 운영지원금</t>
    <phoneticPr fontId="1" type="noConversion"/>
  </si>
  <si>
    <t>전년도 불용액으로서 이월된 금액</t>
    <phoneticPr fontId="1" type="noConversion"/>
  </si>
  <si>
    <t>전년도이월금(후원금)</t>
    <phoneticPr fontId="1" type="noConversion"/>
  </si>
  <si>
    <t>전년도이월금(식재료비)</t>
    <phoneticPr fontId="1" type="noConversion"/>
  </si>
  <si>
    <t>○○이월사업비</t>
    <phoneticPr fontId="1" type="noConversion"/>
  </si>
  <si>
    <t>○○사업수입</t>
    <phoneticPr fontId="1" type="noConversion"/>
  </si>
  <si>
    <t>전년도 종료되지 못한 ○○사업의 이월된 금액</t>
    <phoneticPr fontId="1" type="noConversion"/>
  </si>
  <si>
    <t>비품.집기.기계.기구 등과 그밖의 불용품의 매각대</t>
    <phoneticPr fontId="1" type="noConversion"/>
  </si>
  <si>
    <t>기본재산에금외의 예금이자 수입</t>
    <phoneticPr fontId="1" type="noConversion"/>
  </si>
  <si>
    <t>직원으로부터 수납하는 식재료비 수입</t>
    <phoneticPr fontId="1" type="noConversion"/>
  </si>
  <si>
    <t xml:space="preserve">그밖의 재산매각수입, 변상금 및 위약금 수입. </t>
    <phoneticPr fontId="1" type="noConversion"/>
  </si>
  <si>
    <t>안정적인 기관운영을 위해 세출911목 적립된 금액 특별회계</t>
    <phoneticPr fontId="1" type="noConversion"/>
  </si>
  <si>
    <t>입소자에 대한 시설이미지 개선을 위해 세출 912목 적립된 특별회계</t>
    <phoneticPr fontId="1" type="noConversion"/>
  </si>
  <si>
    <t>운영충당 적립금 지출</t>
    <phoneticPr fontId="1" type="noConversion"/>
  </si>
  <si>
    <t>주방, 화장실, 생활실 각종소모품</t>
  </si>
  <si>
    <t>쓰레기봉투, 적출물 수거료</t>
  </si>
  <si>
    <t>세제, 락스, 변기세정제 등</t>
  </si>
  <si>
    <t>세무회계 자문비</t>
  </si>
  <si>
    <t>타행송금, 각종 발급수수료</t>
  </si>
  <si>
    <t>렌탈비(차량, 정수기, 물리치료기등)</t>
  </si>
  <si>
    <t>소독비</t>
  </si>
  <si>
    <t>우편료</t>
  </si>
  <si>
    <t>인터넷요금, tv 수신료</t>
  </si>
  <si>
    <t xml:space="preserve">전화요금  </t>
  </si>
  <si>
    <t>상하수도요금(전년도사용현황참조)</t>
  </si>
  <si>
    <t>화재보험료</t>
  </si>
  <si>
    <t xml:space="preserve">배상책임보험료(가입기간1년) </t>
  </si>
  <si>
    <t>각종세금</t>
  </si>
  <si>
    <t>신원보증보험</t>
  </si>
  <si>
    <t>차량 유류대</t>
  </si>
  <si>
    <t xml:space="preserve">차량정비유지비(관리비) </t>
  </si>
  <si>
    <t>시설관리비 등.</t>
  </si>
  <si>
    <t>시설 증축비</t>
  </si>
  <si>
    <t>비품구입비, 그 외 자산취득비</t>
  </si>
  <si>
    <t>주식비, 부식비, 간식비(보조금)</t>
  </si>
  <si>
    <t>월동대책비(보조금)</t>
  </si>
  <si>
    <t>입소자 수용비(치약.칫솔 수건 구입비 등)</t>
  </si>
  <si>
    <t>입소자의 보건 위생 및 시약대</t>
  </si>
  <si>
    <t>생신잔치, 각종행사, 음악, 원예, 미술,, 영화감상 등</t>
  </si>
  <si>
    <t>차입금 원금상환 (기관 운영비에 대한 차입)</t>
  </si>
  <si>
    <t>차입금 이자지급금</t>
  </si>
  <si>
    <t>보상금, 사례금, 소송경비, 기타잡지출 등</t>
  </si>
  <si>
    <t>세입계정으로 적립된 운영충당적립금</t>
  </si>
  <si>
    <t>안정적인 기관운영을 위해 지출한 비용(특별회계)</t>
    <phoneticPr fontId="1" type="noConversion"/>
  </si>
  <si>
    <t>법인. 개인 등 설치.운영자로의 전출금</t>
    <phoneticPr fontId="1" type="noConversion"/>
  </si>
  <si>
    <t>상환금</t>
    <phoneticPr fontId="1" type="noConversion"/>
  </si>
  <si>
    <t>예비비 및 기타</t>
    <phoneticPr fontId="1" type="noConversion"/>
  </si>
  <si>
    <t>반환금</t>
    <phoneticPr fontId="1" type="noConversion"/>
  </si>
  <si>
    <t>정부보조금 반환금</t>
    <phoneticPr fontId="1" type="noConversion"/>
  </si>
  <si>
    <t>적립금 및 준비금
(특별회계)</t>
    <phoneticPr fontId="1" type="noConversion"/>
  </si>
  <si>
    <t>후원회및 각종회의 다과비</t>
    <phoneticPr fontId="1" type="noConversion"/>
  </si>
  <si>
    <t>시설직원의 직책 수행을 위하여 정기저으로 지급하는 경비</t>
    <phoneticPr fontId="1" type="noConversion"/>
  </si>
  <si>
    <t>기관운영 및 유관기업의 업무협의 등에 드는 가종 경비, 직무교육지원</t>
    <phoneticPr fontId="1" type="noConversion"/>
  </si>
  <si>
    <t xml:space="preserve">외부강사 강사료 </t>
    <phoneticPr fontId="1" type="noConversion"/>
  </si>
  <si>
    <t>전년도 후원금애 대한 불용액으로서 이월된 금액</t>
    <phoneticPr fontId="1" type="noConversion"/>
  </si>
  <si>
    <t>전년도 식재료비에 대한 불용액으로서 이월된 금액</t>
    <phoneticPr fontId="1" type="noConversion"/>
  </si>
  <si>
    <t>전기요금 (전년도 사용현황 첨부참조)</t>
    <phoneticPr fontId="1" type="noConversion"/>
  </si>
  <si>
    <t>세목</t>
    <phoneticPr fontId="1" type="noConversion"/>
  </si>
  <si>
    <t>수급자 주식비, 부식비, 간식비 (3식+간식)</t>
    <phoneticPr fontId="1" type="noConversion"/>
  </si>
  <si>
    <t>직원식대 (1식)</t>
    <phoneticPr fontId="1" type="noConversion"/>
  </si>
  <si>
    <t>급여(직접비)</t>
  </si>
  <si>
    <t>급여(직접비)</t>
    <phoneticPr fontId="1" type="noConversion"/>
  </si>
  <si>
    <t>급여(간접비)</t>
    <phoneticPr fontId="1" type="noConversion"/>
  </si>
  <si>
    <t>퇴직금 및 퇴직적립금
(직접비)</t>
    <phoneticPr fontId="1" type="noConversion"/>
  </si>
  <si>
    <t>사회보험부담비용
(직접비)</t>
    <phoneticPr fontId="1" type="noConversion"/>
  </si>
  <si>
    <t>퇴직금 및 퇴직적립금
(간접비)</t>
    <phoneticPr fontId="1" type="noConversion"/>
  </si>
  <si>
    <t>사회보험부담비용
(간접비)</t>
    <phoneticPr fontId="1" type="noConversion"/>
  </si>
  <si>
    <t xml:space="preserve">국민연금 급여의 4.5%   </t>
    <phoneticPr fontId="1" type="noConversion"/>
  </si>
  <si>
    <t>공공요금 및 
각종세금공과금</t>
    <phoneticPr fontId="1" type="noConversion"/>
  </si>
  <si>
    <t>인건비지출비율-센터급여</t>
    <phoneticPr fontId="1" type="noConversion"/>
  </si>
  <si>
    <t>직접비 소계</t>
    <phoneticPr fontId="1" type="noConversion"/>
  </si>
  <si>
    <t xml:space="preserve">사회보험부담비용
(직접비)
</t>
  </si>
  <si>
    <t>퇴지금및퇴직적립금(직접비)</t>
  </si>
  <si>
    <t>지출</t>
    <phoneticPr fontId="1" type="noConversion"/>
  </si>
  <si>
    <t>장기요양 급여 소계</t>
    <phoneticPr fontId="1" type="noConversion"/>
  </si>
  <si>
    <t xml:space="preserve">장기요양급여 </t>
    <phoneticPr fontId="1" type="noConversion"/>
  </si>
  <si>
    <t>본인부담금</t>
    <phoneticPr fontId="1" type="noConversion"/>
  </si>
  <si>
    <t>수입</t>
    <phoneticPr fontId="1" type="noConversion"/>
  </si>
  <si>
    <t>인건비지 지출비율64.7%</t>
    <phoneticPr fontId="1" type="noConversion"/>
  </si>
  <si>
    <t>원         장</t>
    <phoneticPr fontId="1" type="noConversion"/>
  </si>
  <si>
    <t>급여</t>
    <phoneticPr fontId="1" type="noConversion"/>
  </si>
  <si>
    <t>임차료</t>
    <phoneticPr fontId="1" type="noConversion"/>
  </si>
  <si>
    <t xml:space="preserve">건강보험 급여의 3.43% </t>
    <phoneticPr fontId="1" type="noConversion"/>
  </si>
  <si>
    <t>장기요양 건강보험의 5.76%</t>
    <phoneticPr fontId="1" type="noConversion"/>
  </si>
  <si>
    <t>고용보험 급여의 0.8%</t>
    <phoneticPr fontId="1" type="noConversion"/>
  </si>
  <si>
    <t>산재보험 급여의 0.763%</t>
    <phoneticPr fontId="1" type="noConversion"/>
  </si>
  <si>
    <t>총 급여의 1/12  (조리원)</t>
    <phoneticPr fontId="1" type="noConversion"/>
  </si>
  <si>
    <t>조   리   원</t>
    <phoneticPr fontId="1" type="noConversion"/>
  </si>
  <si>
    <t>건강보험 급여의 3.43%  (조리원)</t>
  </si>
  <si>
    <t>장기요양 건강보험의 5.76%  (조리원)</t>
  </si>
  <si>
    <t xml:space="preserve">국민연금 급여의 4.5%   (조리원) </t>
  </si>
  <si>
    <t>고용보험 급여의 0.8%  (조리원)</t>
  </si>
  <si>
    <t>산재보험 급여의 0.763%  (조리원)</t>
  </si>
  <si>
    <t>0000 요양원</t>
    <phoneticPr fontId="1" type="noConversion"/>
  </si>
  <si>
    <t>예 산 서</t>
    <phoneticPr fontId="1" type="noConversion"/>
  </si>
  <si>
    <t>제1조. 2021년 0000 요양원</t>
    <phoneticPr fontId="1" type="noConversion"/>
  </si>
  <si>
    <t>2023년도 세출 예산안</t>
    <phoneticPr fontId="1" type="noConversion"/>
  </si>
  <si>
    <t>2023년도 세입 예산안</t>
    <phoneticPr fontId="1" type="noConversion"/>
  </si>
  <si>
    <t>2023년</t>
    <phoneticPr fontId="1" type="noConversion"/>
  </si>
  <si>
    <t>0000요양원 2023년도 예산총칙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</si>
</sst>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0_ "/>
    <numFmt numFmtId="178" formatCode="#,##0_);\(#,##0\)"/>
  </numFmts>
  <fonts count="39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0"/>
      <color indexed="8"/>
      <name val="굴림"/>
      <family val="3"/>
    </font>
    <font>
      <sz val="10"/>
      <color indexed="8"/>
      <name val="굴림"/>
      <family val="3"/>
    </font>
    <font>
      <sz val="8"/>
      <color indexed="8"/>
      <name val="굴림"/>
      <family val="3"/>
    </font>
    <font>
      <sz val="10"/>
      <color indexed="8"/>
      <name val="굴림"/>
      <family val="3"/>
    </font>
    <font>
      <sz val="11"/>
      <color rgb="FF006100"/>
      <name val="맑은 고딕"/>
      <family val="3"/>
      <charset val="129"/>
      <scheme val="minor"/>
    </font>
    <font>
      <sz val="11"/>
      <color indexed="8"/>
      <name val="굴림"/>
      <family val="3"/>
    </font>
    <font>
      <b/>
      <sz val="11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2"/>
      <color indexed="8"/>
      <name val="굴림"/>
      <family val="3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24"/>
      <name val="돋움"/>
      <family val="3"/>
      <charset val="129"/>
    </font>
    <font>
      <b/>
      <sz val="20"/>
      <name val="돋움"/>
      <family val="3"/>
      <charset val="129"/>
    </font>
    <font>
      <sz val="18"/>
      <name val="굴림"/>
      <family val="3"/>
      <charset val="129"/>
    </font>
    <font>
      <sz val="12"/>
      <name val="굴림"/>
      <family val="3"/>
      <charset val="129"/>
    </font>
    <font>
      <b/>
      <sz val="12"/>
      <name val="돋움"/>
      <family val="3"/>
      <charset val="129"/>
    </font>
    <font>
      <sz val="11"/>
      <name val="굴림"/>
      <family val="3"/>
      <charset val="129"/>
    </font>
    <font>
      <sz val="12"/>
      <color indexed="8"/>
      <name val="굴림"/>
      <family val="3"/>
      <charset val="129"/>
    </font>
    <font>
      <sz val="22"/>
      <color indexed="8"/>
      <name val="맑은 고딕"/>
      <family val="3"/>
      <charset val="129"/>
      <scheme val="major"/>
    </font>
    <font>
      <sz val="10"/>
      <color rgb="FF000000"/>
      <name val="굴림"/>
      <family val="3"/>
      <charset val="129"/>
    </font>
    <font>
      <b/>
      <sz val="11"/>
      <name val="굴림"/>
      <family val="3"/>
      <charset val="129"/>
    </font>
    <font>
      <sz val="9"/>
      <color indexed="8"/>
      <name val="굴림"/>
      <family val="3"/>
      <charset val="129"/>
    </font>
    <font>
      <b/>
      <sz val="22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  <font>
      <sz val="10"/>
      <name val="굴림"/>
      <family val="3"/>
    </font>
    <font>
      <b/>
      <sz val="10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theme="1"/>
      <name val="굴림"/>
      <family val="3"/>
    </font>
    <font>
      <b/>
      <sz val="22"/>
      <color indexed="8"/>
      <name val="굴림"/>
      <family val="3"/>
      <charset val="129"/>
    </font>
    <font>
      <sz val="28"/>
      <color rgb="FF000000"/>
      <name val="HY헤드라인M"/>
      <family val="1"/>
      <charset val="129"/>
    </font>
    <font>
      <sz val="16"/>
      <color rgb="FF000000"/>
      <name val="HY헤드라인M"/>
      <family val="1"/>
      <charset val="129"/>
    </font>
    <font>
      <sz val="3"/>
      <color rgb="FF000000"/>
      <name val="굴림"/>
      <family val="3"/>
      <charset val="129"/>
    </font>
    <font>
      <sz val="30"/>
      <color rgb="FF000000"/>
      <name val="HY헤드라인M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80C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3" borderId="14" applyNumberFormat="0" applyFont="0" applyAlignment="0" applyProtection="0">
      <alignment vertical="center"/>
    </xf>
    <xf numFmtId="176" fontId="2" fillId="0" borderId="0" applyFont="0" applyFill="0" applyBorder="0" applyAlignment="0" applyProtection="0"/>
    <xf numFmtId="0" fontId="6" fillId="4" borderId="0" applyNumberFormat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285">
    <xf numFmtId="0" fontId="0" fillId="0" borderId="0" xfId="0"/>
    <xf numFmtId="0" fontId="2" fillId="5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76" fontId="0" fillId="2" borderId="0" xfId="2" applyFont="1" applyFill="1" applyAlignment="1">
      <alignment horizontal="right" vertical="center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176" fontId="3" fillId="5" borderId="0" xfId="2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176" fontId="5" fillId="5" borderId="0" xfId="2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76" fontId="4" fillId="2" borderId="0" xfId="2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76" fontId="9" fillId="5" borderId="9" xfId="2" applyFont="1" applyFill="1" applyBorder="1" applyAlignment="1">
      <alignment horizontal="center" vertical="center"/>
    </xf>
    <xf numFmtId="176" fontId="9" fillId="5" borderId="5" xfId="2" applyFont="1" applyFill="1" applyBorder="1" applyAlignment="1">
      <alignment horizontal="center" vertical="center"/>
    </xf>
    <xf numFmtId="176" fontId="9" fillId="5" borderId="2" xfId="2" applyFont="1" applyFill="1" applyBorder="1" applyAlignment="1">
      <alignment horizontal="left" vertical="center"/>
    </xf>
    <xf numFmtId="0" fontId="10" fillId="5" borderId="0" xfId="0" applyFont="1" applyFill="1" applyAlignment="1">
      <alignment horizontal="center" vertical="center"/>
    </xf>
    <xf numFmtId="0" fontId="10" fillId="5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left" vertical="center"/>
    </xf>
    <xf numFmtId="0" fontId="11" fillId="5" borderId="2" xfId="0" applyFont="1" applyFill="1" applyBorder="1" applyAlignment="1">
      <alignment horizontal="center" vertical="center" wrapText="1"/>
    </xf>
    <xf numFmtId="176" fontId="11" fillId="5" borderId="2" xfId="2" applyFont="1" applyFill="1" applyBorder="1" applyAlignment="1">
      <alignment horizontal="right" vertical="center"/>
    </xf>
    <xf numFmtId="0" fontId="11" fillId="5" borderId="10" xfId="0" applyFont="1" applyFill="1" applyBorder="1" applyAlignment="1">
      <alignment horizontal="center" vertical="center" wrapText="1"/>
    </xf>
    <xf numFmtId="176" fontId="11" fillId="5" borderId="2" xfId="0" applyNumberFormat="1" applyFont="1" applyFill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176" fontId="11" fillId="0" borderId="2" xfId="2" applyFont="1" applyFill="1" applyBorder="1" applyAlignment="1">
      <alignment horizontal="right" vertical="center"/>
    </xf>
    <xf numFmtId="176" fontId="11" fillId="0" borderId="10" xfId="2" applyFont="1" applyFill="1" applyBorder="1" applyAlignment="1">
      <alignment horizontal="center" vertical="center"/>
    </xf>
    <xf numFmtId="176" fontId="8" fillId="5" borderId="2" xfId="2" applyFont="1" applyFill="1" applyBorder="1" applyAlignment="1">
      <alignment horizontal="right" vertical="center"/>
    </xf>
    <xf numFmtId="176" fontId="10" fillId="2" borderId="6" xfId="2" applyFont="1" applyFill="1" applyBorder="1" applyAlignment="1">
      <alignment horizontal="center" vertical="center"/>
    </xf>
    <xf numFmtId="176" fontId="10" fillId="2" borderId="5" xfId="2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76" fontId="10" fillId="5" borderId="6" xfId="2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176" fontId="10" fillId="5" borderId="2" xfId="2" applyFont="1" applyFill="1" applyBorder="1" applyAlignment="1">
      <alignment horizontal="left" vertical="center"/>
    </xf>
    <xf numFmtId="176" fontId="10" fillId="0" borderId="5" xfId="2" applyFont="1" applyFill="1" applyBorder="1" applyAlignment="1">
      <alignment vertical="center"/>
    </xf>
    <xf numFmtId="176" fontId="8" fillId="0" borderId="2" xfId="1" applyNumberFormat="1" applyFont="1" applyFill="1" applyBorder="1" applyAlignment="1">
      <alignment horizontal="right" vertical="center" wrapText="1"/>
    </xf>
    <xf numFmtId="176" fontId="8" fillId="5" borderId="2" xfId="1" applyNumberFormat="1" applyFont="1" applyFill="1" applyBorder="1" applyAlignment="1">
      <alignment horizontal="right" vertical="center" wrapText="1"/>
    </xf>
    <xf numFmtId="176" fontId="8" fillId="0" borderId="2" xfId="1" applyNumberFormat="1" applyFont="1" applyFill="1" applyBorder="1" applyAlignment="1">
      <alignment horizontal="right" vertical="center"/>
    </xf>
    <xf numFmtId="0" fontId="14" fillId="0" borderId="0" xfId="4">
      <alignment vertical="center"/>
    </xf>
    <xf numFmtId="0" fontId="15" fillId="0" borderId="0" xfId="4" applyFont="1">
      <alignment vertical="center"/>
    </xf>
    <xf numFmtId="41" fontId="16" fillId="0" borderId="19" xfId="5" applyFont="1" applyBorder="1">
      <alignment vertical="center"/>
    </xf>
    <xf numFmtId="41" fontId="16" fillId="0" borderId="20" xfId="5" applyFont="1" applyBorder="1">
      <alignment vertical="center"/>
    </xf>
    <xf numFmtId="177" fontId="18" fillId="0" borderId="0" xfId="0" applyNumberFormat="1" applyFont="1" applyAlignment="1">
      <alignment vertical="center" wrapText="1"/>
    </xf>
    <xf numFmtId="177" fontId="19" fillId="0" borderId="0" xfId="0" applyNumberFormat="1" applyFont="1" applyAlignment="1">
      <alignment horizontal="center" vertical="center" wrapText="1"/>
    </xf>
    <xf numFmtId="176" fontId="19" fillId="0" borderId="0" xfId="2" applyFont="1" applyAlignment="1">
      <alignment horizontal="center" vertical="center" wrapText="1"/>
    </xf>
    <xf numFmtId="177" fontId="19" fillId="0" borderId="0" xfId="0" applyNumberFormat="1" applyFont="1" applyAlignment="1">
      <alignment horizontal="left" vertical="center" wrapText="1"/>
    </xf>
    <xf numFmtId="0" fontId="20" fillId="0" borderId="0" xfId="4" applyFont="1" applyAlignment="1">
      <alignment horizontal="right" vertical="center"/>
    </xf>
    <xf numFmtId="177" fontId="21" fillId="0" borderId="0" xfId="0" applyNumberFormat="1" applyFont="1" applyAlignment="1">
      <alignment horizontal="center" vertical="center" wrapText="1"/>
    </xf>
    <xf numFmtId="176" fontId="21" fillId="0" borderId="0" xfId="2" applyFont="1" applyAlignment="1">
      <alignment horizontal="center" vertical="center" wrapText="1"/>
    </xf>
    <xf numFmtId="177" fontId="21" fillId="0" borderId="0" xfId="0" applyNumberFormat="1" applyFont="1" applyAlignment="1">
      <alignment horizontal="left" vertical="center" wrapText="1"/>
    </xf>
    <xf numFmtId="176" fontId="10" fillId="2" borderId="9" xfId="2" applyFont="1" applyFill="1" applyBorder="1" applyAlignment="1">
      <alignment horizontal="center" vertical="center"/>
    </xf>
    <xf numFmtId="176" fontId="10" fillId="0" borderId="8" xfId="2" applyFont="1" applyFill="1" applyBorder="1" applyAlignment="1">
      <alignment horizontal="center" vertical="center"/>
    </xf>
    <xf numFmtId="176" fontId="10" fillId="0" borderId="5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176" fontId="10" fillId="0" borderId="9" xfId="0" applyNumberFormat="1" applyFont="1" applyBorder="1" applyAlignment="1">
      <alignment vertical="center" wrapText="1"/>
    </xf>
    <xf numFmtId="176" fontId="10" fillId="0" borderId="15" xfId="2" applyFont="1" applyFill="1" applyBorder="1" applyAlignment="1">
      <alignment horizontal="center" vertical="center"/>
    </xf>
    <xf numFmtId="176" fontId="10" fillId="0" borderId="16" xfId="2" applyFont="1" applyFill="1" applyBorder="1" applyAlignment="1">
      <alignment vertical="center"/>
    </xf>
    <xf numFmtId="176" fontId="10" fillId="0" borderId="0" xfId="2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11" fillId="0" borderId="13" xfId="2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176" fontId="10" fillId="2" borderId="15" xfId="2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left" vertical="center"/>
    </xf>
    <xf numFmtId="176" fontId="10" fillId="2" borderId="4" xfId="2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center"/>
    </xf>
    <xf numFmtId="176" fontId="10" fillId="2" borderId="12" xfId="2" applyFont="1" applyFill="1" applyBorder="1" applyAlignment="1">
      <alignment horizontal="center" vertical="center"/>
    </xf>
    <xf numFmtId="176" fontId="10" fillId="2" borderId="0" xfId="2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5" borderId="13" xfId="0" applyFont="1" applyFill="1" applyBorder="1" applyAlignment="1">
      <alignment horizontal="left" vertical="center"/>
    </xf>
    <xf numFmtId="0" fontId="10" fillId="5" borderId="10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horizontal="left" vertical="center"/>
    </xf>
    <xf numFmtId="176" fontId="10" fillId="5" borderId="3" xfId="2" applyFont="1" applyFill="1" applyBorder="1" applyAlignment="1">
      <alignment horizontal="center" vertical="center"/>
    </xf>
    <xf numFmtId="176" fontId="10" fillId="5" borderId="8" xfId="2" applyFont="1" applyFill="1" applyBorder="1" applyAlignment="1">
      <alignment horizontal="center" vertical="center"/>
    </xf>
    <xf numFmtId="176" fontId="10" fillId="5" borderId="1" xfId="2" applyFont="1" applyFill="1" applyBorder="1" applyAlignment="1">
      <alignment horizontal="center" vertical="center"/>
    </xf>
    <xf numFmtId="0" fontId="23" fillId="5" borderId="0" xfId="0" applyFont="1" applyFill="1" applyAlignment="1">
      <alignment horizontal="center" vertical="center"/>
    </xf>
    <xf numFmtId="0" fontId="16" fillId="6" borderId="17" xfId="4" applyFont="1" applyFill="1" applyBorder="1" applyAlignment="1">
      <alignment horizontal="center" vertical="center"/>
    </xf>
    <xf numFmtId="0" fontId="16" fillId="6" borderId="18" xfId="4" applyFont="1" applyFill="1" applyBorder="1" applyAlignment="1">
      <alignment horizontal="center" vertical="center"/>
    </xf>
    <xf numFmtId="49" fontId="12" fillId="7" borderId="2" xfId="0" applyNumberFormat="1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176" fontId="10" fillId="0" borderId="4" xfId="2" applyFont="1" applyFill="1" applyBorder="1" applyAlignment="1">
      <alignment horizontal="center" vertical="center"/>
    </xf>
    <xf numFmtId="176" fontId="10" fillId="0" borderId="12" xfId="2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176" fontId="10" fillId="5" borderId="9" xfId="2" applyFont="1" applyFill="1" applyBorder="1" applyAlignment="1">
      <alignment horizontal="center" vertical="center"/>
    </xf>
    <xf numFmtId="176" fontId="10" fillId="0" borderId="6" xfId="2" applyFont="1" applyFill="1" applyBorder="1" applyAlignment="1">
      <alignment horizontal="center" vertical="center"/>
    </xf>
    <xf numFmtId="176" fontId="10" fillId="0" borderId="0" xfId="2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176" fontId="10" fillId="0" borderId="3" xfId="2" applyFont="1" applyFill="1" applyBorder="1" applyAlignment="1">
      <alignment vertical="center"/>
    </xf>
    <xf numFmtId="176" fontId="10" fillId="5" borderId="4" xfId="2" applyFont="1" applyFill="1" applyBorder="1" applyAlignment="1">
      <alignment vertical="center"/>
    </xf>
    <xf numFmtId="176" fontId="10" fillId="0" borderId="7" xfId="2" applyFont="1" applyFill="1" applyBorder="1" applyAlignment="1">
      <alignment vertical="center"/>
    </xf>
    <xf numFmtId="0" fontId="10" fillId="5" borderId="16" xfId="0" applyFont="1" applyFill="1" applyBorder="1" applyAlignment="1">
      <alignment vertical="center"/>
    </xf>
    <xf numFmtId="176" fontId="10" fillId="5" borderId="12" xfId="2" applyFont="1" applyFill="1" applyBorder="1" applyAlignment="1">
      <alignment vertical="center"/>
    </xf>
    <xf numFmtId="176" fontId="10" fillId="5" borderId="4" xfId="2" applyFont="1" applyFill="1" applyBorder="1" applyAlignment="1">
      <alignment horizontal="center" vertical="center"/>
    </xf>
    <xf numFmtId="176" fontId="10" fillId="0" borderId="5" xfId="2" applyFont="1" applyFill="1" applyBorder="1" applyAlignment="1">
      <alignment horizontal="center" vertical="center"/>
    </xf>
    <xf numFmtId="176" fontId="10" fillId="0" borderId="9" xfId="2" applyFont="1" applyFill="1" applyBorder="1" applyAlignment="1">
      <alignment horizontal="center" vertical="center"/>
    </xf>
    <xf numFmtId="176" fontId="8" fillId="0" borderId="13" xfId="1" applyNumberFormat="1" applyFont="1" applyFill="1" applyBorder="1" applyAlignment="1">
      <alignment horizontal="center" vertical="center" wrapText="1"/>
    </xf>
    <xf numFmtId="176" fontId="10" fillId="0" borderId="3" xfId="2" applyFont="1" applyFill="1" applyBorder="1" applyAlignment="1">
      <alignment horizontal="center" vertical="center"/>
    </xf>
    <xf numFmtId="176" fontId="10" fillId="0" borderId="7" xfId="2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176" fontId="25" fillId="0" borderId="2" xfId="3" applyNumberFormat="1" applyFont="1" applyFill="1" applyBorder="1" applyAlignment="1">
      <alignment horizontal="right" vertical="center" wrapText="1"/>
    </xf>
    <xf numFmtId="0" fontId="10" fillId="0" borderId="11" xfId="0" applyFont="1" applyBorder="1" applyAlignment="1">
      <alignment horizontal="center" vertical="center"/>
    </xf>
    <xf numFmtId="176" fontId="11" fillId="0" borderId="10" xfId="2" applyFont="1" applyFill="1" applyBorder="1" applyAlignment="1">
      <alignment vertical="center"/>
    </xf>
    <xf numFmtId="0" fontId="10" fillId="5" borderId="10" xfId="0" applyFont="1" applyFill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49" fontId="28" fillId="7" borderId="2" xfId="3" applyNumberFormat="1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left" vertical="center"/>
    </xf>
    <xf numFmtId="176" fontId="10" fillId="2" borderId="1" xfId="2" applyFont="1" applyFill="1" applyBorder="1" applyAlignment="1">
      <alignment horizontal="center" vertical="center"/>
    </xf>
    <xf numFmtId="176" fontId="10" fillId="2" borderId="16" xfId="2" applyFont="1" applyFill="1" applyBorder="1" applyAlignment="1">
      <alignment horizontal="center" vertical="center"/>
    </xf>
    <xf numFmtId="176" fontId="8" fillId="0" borderId="2" xfId="2" applyFont="1" applyFill="1" applyBorder="1" applyAlignment="1">
      <alignment horizontal="right" vertical="center"/>
    </xf>
    <xf numFmtId="0" fontId="26" fillId="5" borderId="2" xfId="0" applyFont="1" applyFill="1" applyBorder="1" applyAlignment="1">
      <alignment horizontal="left" vertical="center" wrapText="1"/>
    </xf>
    <xf numFmtId="176" fontId="11" fillId="5" borderId="11" xfId="2" applyFont="1" applyFill="1" applyBorder="1" applyAlignment="1">
      <alignment horizontal="center" vertical="center" wrapText="1"/>
    </xf>
    <xf numFmtId="49" fontId="11" fillId="5" borderId="11" xfId="0" applyNumberFormat="1" applyFont="1" applyFill="1" applyBorder="1" applyAlignment="1">
      <alignment horizontal="center" vertical="center" wrapText="1"/>
    </xf>
    <xf numFmtId="176" fontId="0" fillId="0" borderId="0" xfId="2" applyFont="1"/>
    <xf numFmtId="0" fontId="29" fillId="0" borderId="10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1" xfId="0" applyFont="1" applyBorder="1" applyAlignment="1">
      <alignment horizontal="left" vertical="center"/>
    </xf>
    <xf numFmtId="176" fontId="10" fillId="8" borderId="1" xfId="2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76" fontId="10" fillId="8" borderId="9" xfId="2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left" vertical="center"/>
    </xf>
    <xf numFmtId="0" fontId="30" fillId="5" borderId="0" xfId="0" applyFont="1" applyFill="1" applyAlignment="1">
      <alignment horizontal="center" vertical="center"/>
    </xf>
    <xf numFmtId="176" fontId="25" fillId="8" borderId="2" xfId="2" applyFont="1" applyFill="1" applyBorder="1" applyAlignment="1">
      <alignment horizontal="right" vertical="center"/>
    </xf>
    <xf numFmtId="176" fontId="31" fillId="8" borderId="1" xfId="2" applyFont="1" applyFill="1" applyBorder="1" applyAlignment="1">
      <alignment horizontal="center" vertical="center"/>
    </xf>
    <xf numFmtId="0" fontId="31" fillId="8" borderId="1" xfId="0" applyFont="1" applyFill="1" applyBorder="1" applyAlignment="1">
      <alignment horizontal="center" vertical="center"/>
    </xf>
    <xf numFmtId="176" fontId="31" fillId="8" borderId="9" xfId="2" applyFont="1" applyFill="1" applyBorder="1" applyAlignment="1">
      <alignment horizontal="center" vertical="center"/>
    </xf>
    <xf numFmtId="0" fontId="31" fillId="8" borderId="10" xfId="0" applyFont="1" applyFill="1" applyBorder="1" applyAlignment="1">
      <alignment horizontal="left" vertical="center"/>
    </xf>
    <xf numFmtId="176" fontId="8" fillId="8" borderId="2" xfId="2" applyFont="1" applyFill="1" applyBorder="1" applyAlignment="1">
      <alignment horizontal="right" vertical="center"/>
    </xf>
    <xf numFmtId="0" fontId="32" fillId="5" borderId="0" xfId="0" applyFont="1" applyFill="1" applyAlignment="1">
      <alignment horizontal="center" vertical="center"/>
    </xf>
    <xf numFmtId="176" fontId="32" fillId="8" borderId="15" xfId="2" applyFont="1" applyFill="1" applyBorder="1" applyAlignment="1">
      <alignment horizontal="center" vertical="center"/>
    </xf>
    <xf numFmtId="0" fontId="32" fillId="8" borderId="15" xfId="0" applyFont="1" applyFill="1" applyBorder="1" applyAlignment="1">
      <alignment horizontal="center" vertical="center"/>
    </xf>
    <xf numFmtId="0" fontId="32" fillId="8" borderId="2" xfId="0" applyFont="1" applyFill="1" applyBorder="1" applyAlignment="1">
      <alignment horizontal="left" vertical="center"/>
    </xf>
    <xf numFmtId="0" fontId="8" fillId="8" borderId="5" xfId="0" applyFont="1" applyFill="1" applyBorder="1" applyAlignment="1">
      <alignment horizontal="center" vertical="center" wrapText="1"/>
    </xf>
    <xf numFmtId="176" fontId="32" fillId="8" borderId="5" xfId="2" applyFont="1" applyFill="1" applyBorder="1" applyAlignment="1">
      <alignment horizontal="center" vertical="center"/>
    </xf>
    <xf numFmtId="0" fontId="32" fillId="8" borderId="1" xfId="0" applyFont="1" applyFill="1" applyBorder="1" applyAlignment="1">
      <alignment horizontal="center" vertical="center"/>
    </xf>
    <xf numFmtId="176" fontId="32" fillId="8" borderId="9" xfId="2" applyFont="1" applyFill="1" applyBorder="1" applyAlignment="1">
      <alignment horizontal="center" vertical="center"/>
    </xf>
    <xf numFmtId="0" fontId="33" fillId="5" borderId="0" xfId="0" applyFont="1" applyFill="1" applyAlignment="1">
      <alignment horizontal="center" vertical="center"/>
    </xf>
    <xf numFmtId="176" fontId="33" fillId="5" borderId="0" xfId="0" applyNumberFormat="1" applyFont="1" applyFill="1" applyAlignment="1">
      <alignment horizontal="center" vertical="center"/>
    </xf>
    <xf numFmtId="176" fontId="33" fillId="5" borderId="0" xfId="2" applyFont="1" applyFill="1" applyAlignment="1">
      <alignment vertical="center"/>
    </xf>
    <xf numFmtId="176" fontId="33" fillId="5" borderId="0" xfId="2" applyFont="1" applyFill="1" applyAlignment="1">
      <alignment horizontal="center" vertical="center"/>
    </xf>
    <xf numFmtId="176" fontId="32" fillId="9" borderId="0" xfId="2" applyFont="1" applyFill="1" applyAlignment="1">
      <alignment vertical="center"/>
    </xf>
    <xf numFmtId="176" fontId="0" fillId="0" borderId="0" xfId="2" applyFont="1" applyAlignment="1">
      <alignment vertical="center"/>
    </xf>
    <xf numFmtId="0" fontId="0" fillId="0" borderId="0" xfId="0" applyAlignment="1">
      <alignment vertical="center"/>
    </xf>
    <xf numFmtId="176" fontId="32" fillId="10" borderId="0" xfId="2" applyFont="1" applyFill="1" applyAlignment="1">
      <alignment vertical="center"/>
    </xf>
    <xf numFmtId="0" fontId="0" fillId="0" borderId="0" xfId="0" applyAlignment="1">
      <alignment horizontal="center" vertical="center"/>
    </xf>
    <xf numFmtId="176" fontId="32" fillId="9" borderId="12" xfId="2" applyFont="1" applyFill="1" applyBorder="1" applyAlignment="1">
      <alignment horizontal="center" vertical="center"/>
    </xf>
    <xf numFmtId="176" fontId="0" fillId="9" borderId="16" xfId="2" applyFont="1" applyFill="1" applyBorder="1" applyAlignment="1">
      <alignment horizontal="center" vertical="center"/>
    </xf>
    <xf numFmtId="176" fontId="2" fillId="5" borderId="6" xfId="2" applyFont="1" applyFill="1" applyBorder="1" applyAlignment="1">
      <alignment horizontal="center" vertical="center"/>
    </xf>
    <xf numFmtId="176" fontId="2" fillId="5" borderId="0" xfId="2" applyFon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32" fillId="9" borderId="12" xfId="2" applyFont="1" applyFill="1" applyBorder="1" applyAlignment="1">
      <alignment vertical="center"/>
    </xf>
    <xf numFmtId="0" fontId="10" fillId="5" borderId="0" xfId="0" applyFont="1" applyFill="1" applyAlignment="1">
      <alignment horizontal="left" vertical="center"/>
    </xf>
    <xf numFmtId="176" fontId="10" fillId="5" borderId="4" xfId="2" applyFont="1" applyFill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6" fontId="10" fillId="0" borderId="1" xfId="2" applyFont="1" applyFill="1" applyBorder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2" fillId="0" borderId="4" xfId="2" applyFont="1" applyFill="1" applyBorder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24" fillId="0" borderId="0" xfId="0" applyFont="1" applyAlignment="1">
      <alignment horizontal="justify" vertical="center"/>
    </xf>
    <xf numFmtId="176" fontId="10" fillId="12" borderId="3" xfId="2" applyFont="1" applyFill="1" applyBorder="1" applyAlignment="1">
      <alignment horizontal="center" vertical="center"/>
    </xf>
    <xf numFmtId="176" fontId="10" fillId="12" borderId="8" xfId="2" applyFont="1" applyFill="1" applyBorder="1" applyAlignment="1">
      <alignment horizontal="center" vertical="center"/>
    </xf>
    <xf numFmtId="176" fontId="10" fillId="12" borderId="7" xfId="2" applyFont="1" applyFill="1" applyBorder="1" applyAlignment="1">
      <alignment horizontal="center" vertical="center"/>
    </xf>
    <xf numFmtId="176" fontId="10" fillId="12" borderId="5" xfId="2" applyFont="1" applyFill="1" applyBorder="1" applyAlignment="1">
      <alignment horizontal="center" vertical="center"/>
    </xf>
    <xf numFmtId="0" fontId="10" fillId="12" borderId="15" xfId="0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0" fillId="12" borderId="16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176" fontId="10" fillId="12" borderId="0" xfId="2" applyFont="1" applyFill="1" applyBorder="1" applyAlignment="1">
      <alignment horizontal="center" vertical="center"/>
    </xf>
    <xf numFmtId="176" fontId="2" fillId="12" borderId="3" xfId="2" applyFont="1" applyFill="1" applyBorder="1" applyAlignment="1">
      <alignment horizontal="center" vertical="center"/>
    </xf>
    <xf numFmtId="176" fontId="2" fillId="12" borderId="7" xfId="2" applyFont="1" applyFill="1" applyBorder="1" applyAlignment="1">
      <alignment horizontal="center" vertical="center"/>
    </xf>
    <xf numFmtId="0" fontId="29" fillId="12" borderId="15" xfId="0" applyFont="1" applyFill="1" applyBorder="1" applyAlignment="1">
      <alignment horizontal="center" vertical="center"/>
    </xf>
    <xf numFmtId="0" fontId="29" fillId="12" borderId="0" xfId="0" applyFont="1" applyFill="1" applyAlignment="1">
      <alignment horizontal="center" vertical="center"/>
    </xf>
    <xf numFmtId="0" fontId="29" fillId="12" borderId="16" xfId="0" applyFont="1" applyFill="1" applyBorder="1" applyAlignment="1">
      <alignment horizontal="center" vertical="center"/>
    </xf>
    <xf numFmtId="178" fontId="0" fillId="0" borderId="4" xfId="2" applyNumberFormat="1" applyFont="1" applyBorder="1" applyAlignment="1">
      <alignment vertical="center"/>
    </xf>
    <xf numFmtId="178" fontId="0" fillId="0" borderId="6" xfId="2" applyNumberFormat="1" applyFont="1" applyBorder="1" applyAlignment="1">
      <alignment vertical="center"/>
    </xf>
    <xf numFmtId="0" fontId="37" fillId="11" borderId="0" xfId="0" applyFont="1" applyFill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41" fontId="16" fillId="0" borderId="22" xfId="5" applyFont="1" applyBorder="1" applyAlignment="1">
      <alignment horizontal="center" vertical="center"/>
    </xf>
    <xf numFmtId="41" fontId="16" fillId="0" borderId="23" xfId="5" applyFont="1" applyBorder="1" applyAlignment="1">
      <alignment horizontal="center" vertical="center"/>
    </xf>
    <xf numFmtId="41" fontId="16" fillId="0" borderId="21" xfId="5" applyFont="1" applyBorder="1" applyAlignment="1">
      <alignment horizontal="center" vertical="center"/>
    </xf>
    <xf numFmtId="0" fontId="16" fillId="6" borderId="22" xfId="4" applyFont="1" applyFill="1" applyBorder="1" applyAlignment="1">
      <alignment horizontal="center" vertical="center"/>
    </xf>
    <xf numFmtId="0" fontId="16" fillId="6" borderId="23" xfId="4" applyFont="1" applyFill="1" applyBorder="1" applyAlignment="1">
      <alignment horizontal="center" vertical="center"/>
    </xf>
    <xf numFmtId="0" fontId="16" fillId="6" borderId="21" xfId="4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left" vertical="center" wrapText="1"/>
    </xf>
    <xf numFmtId="0" fontId="17" fillId="0" borderId="0" xfId="4" applyFont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49" fontId="11" fillId="2" borderId="10" xfId="0" applyNumberFormat="1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176" fontId="8" fillId="5" borderId="10" xfId="1" applyNumberFormat="1" applyFont="1" applyFill="1" applyBorder="1" applyAlignment="1">
      <alignment horizontal="center" vertical="center" wrapText="1"/>
    </xf>
    <xf numFmtId="176" fontId="8" fillId="5" borderId="13" xfId="1" applyNumberFormat="1" applyFont="1" applyFill="1" applyBorder="1" applyAlignment="1">
      <alignment horizontal="center" vertical="center" wrapText="1"/>
    </xf>
    <xf numFmtId="176" fontId="8" fillId="5" borderId="11" xfId="1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176" fontId="8" fillId="0" borderId="10" xfId="1" applyNumberFormat="1" applyFont="1" applyFill="1" applyBorder="1" applyAlignment="1">
      <alignment horizontal="center" vertical="center" wrapText="1"/>
    </xf>
    <xf numFmtId="176" fontId="8" fillId="0" borderId="13" xfId="1" applyNumberFormat="1" applyFont="1" applyFill="1" applyBorder="1" applyAlignment="1">
      <alignment horizontal="center" vertical="center" wrapText="1"/>
    </xf>
    <xf numFmtId="0" fontId="27" fillId="6" borderId="5" xfId="1" applyFont="1" applyFill="1" applyBorder="1" applyAlignment="1">
      <alignment horizontal="center" vertical="center" wrapText="1"/>
    </xf>
    <xf numFmtId="0" fontId="27" fillId="6" borderId="1" xfId="1" applyFont="1" applyFill="1" applyBorder="1" applyAlignment="1">
      <alignment horizontal="center" vertical="center" wrapText="1"/>
    </xf>
    <xf numFmtId="0" fontId="27" fillId="6" borderId="9" xfId="1" applyFont="1" applyFill="1" applyBorder="1" applyAlignment="1">
      <alignment horizontal="center" vertical="center" wrapText="1"/>
    </xf>
    <xf numFmtId="49" fontId="28" fillId="7" borderId="2" xfId="3" applyNumberFormat="1" applyFont="1" applyFill="1" applyBorder="1" applyAlignment="1">
      <alignment horizontal="center" vertical="center" wrapText="1"/>
    </xf>
    <xf numFmtId="176" fontId="28" fillId="7" borderId="2" xfId="3" applyNumberFormat="1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center" vertical="center" wrapText="1"/>
    </xf>
    <xf numFmtId="0" fontId="10" fillId="0" borderId="13" xfId="0" applyFont="1" applyBorder="1"/>
    <xf numFmtId="176" fontId="10" fillId="0" borderId="5" xfId="2" applyFont="1" applyFill="1" applyBorder="1" applyAlignment="1">
      <alignment horizontal="center" vertical="center"/>
    </xf>
    <xf numFmtId="176" fontId="10" fillId="0" borderId="1" xfId="2" applyFont="1" applyFill="1" applyBorder="1" applyAlignment="1">
      <alignment horizontal="center" vertical="center"/>
    </xf>
    <xf numFmtId="176" fontId="10" fillId="0" borderId="9" xfId="2" applyFont="1" applyFill="1" applyBorder="1" applyAlignment="1">
      <alignment horizontal="center" vertical="center"/>
    </xf>
    <xf numFmtId="49" fontId="25" fillId="0" borderId="2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2" fillId="10" borderId="0" xfId="0" applyFont="1" applyFill="1" applyAlignment="1">
      <alignment horizontal="center" vertical="center"/>
    </xf>
    <xf numFmtId="0" fontId="32" fillId="9" borderId="0" xfId="0" applyFont="1" applyFill="1" applyAlignment="1">
      <alignment horizontal="center" vertical="center"/>
    </xf>
    <xf numFmtId="49" fontId="11" fillId="5" borderId="13" xfId="0" applyNumberFormat="1" applyFont="1" applyFill="1" applyBorder="1" applyAlignment="1">
      <alignment horizontal="center" vertical="center" wrapText="1"/>
    </xf>
    <xf numFmtId="176" fontId="11" fillId="5" borderId="13" xfId="2" applyFont="1" applyFill="1" applyBorder="1" applyAlignment="1">
      <alignment horizontal="center" vertical="center" wrapText="1"/>
    </xf>
    <xf numFmtId="176" fontId="11" fillId="5" borderId="10" xfId="2" applyFont="1" applyFill="1" applyBorder="1" applyAlignment="1">
      <alignment horizontal="center" vertical="center" wrapText="1"/>
    </xf>
    <xf numFmtId="176" fontId="11" fillId="5" borderId="11" xfId="2" applyFont="1" applyFill="1" applyBorder="1" applyAlignment="1">
      <alignment horizontal="center" vertical="center" wrapText="1"/>
    </xf>
    <xf numFmtId="49" fontId="11" fillId="5" borderId="10" xfId="0" applyNumberFormat="1" applyFont="1" applyFill="1" applyBorder="1" applyAlignment="1">
      <alignment horizontal="center" vertical="center" wrapText="1"/>
    </xf>
    <xf numFmtId="49" fontId="11" fillId="5" borderId="11" xfId="0" applyNumberFormat="1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76" fontId="11" fillId="5" borderId="10" xfId="2" applyFont="1" applyFill="1" applyBorder="1" applyAlignment="1">
      <alignment horizontal="right" vertical="center"/>
    </xf>
    <xf numFmtId="176" fontId="11" fillId="5" borderId="13" xfId="2" applyFont="1" applyFill="1" applyBorder="1" applyAlignment="1">
      <alignment horizontal="right" vertical="center"/>
    </xf>
    <xf numFmtId="176" fontId="11" fillId="5" borderId="11" xfId="2" applyFont="1" applyFill="1" applyBorder="1" applyAlignment="1">
      <alignment horizontal="right" vertical="center"/>
    </xf>
    <xf numFmtId="0" fontId="25" fillId="8" borderId="5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9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76" fontId="11" fillId="0" borderId="10" xfId="2" applyFont="1" applyFill="1" applyBorder="1" applyAlignment="1">
      <alignment horizontal="center" vertical="center"/>
    </xf>
    <xf numFmtId="176" fontId="11" fillId="0" borderId="13" xfId="2" applyFont="1" applyFill="1" applyBorder="1" applyAlignment="1">
      <alignment horizontal="center" vertical="center"/>
    </xf>
    <xf numFmtId="49" fontId="8" fillId="8" borderId="5" xfId="0" applyNumberFormat="1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49" fontId="8" fillId="8" borderId="9" xfId="0" applyNumberFormat="1" applyFont="1" applyFill="1" applyBorder="1" applyAlignment="1">
      <alignment horizontal="center" vertical="center" wrapText="1"/>
    </xf>
    <xf numFmtId="0" fontId="34" fillId="6" borderId="8" xfId="1" applyFont="1" applyFill="1" applyBorder="1" applyAlignment="1">
      <alignment horizontal="center" vertical="center"/>
    </xf>
    <xf numFmtId="0" fontId="34" fillId="6" borderId="0" xfId="1" applyFont="1" applyFill="1" applyBorder="1" applyAlignment="1">
      <alignment horizontal="center" vertical="center"/>
    </xf>
    <xf numFmtId="49" fontId="13" fillId="7" borderId="2" xfId="0" applyNumberFormat="1" applyFont="1" applyFill="1" applyBorder="1" applyAlignment="1">
      <alignment horizontal="center" vertical="center" wrapText="1"/>
    </xf>
    <xf numFmtId="49" fontId="12" fillId="7" borderId="2" xfId="0" applyNumberFormat="1" applyFont="1" applyFill="1" applyBorder="1" applyAlignment="1">
      <alignment horizontal="center" vertical="center" wrapText="1"/>
    </xf>
    <xf numFmtId="49" fontId="22" fillId="7" borderId="2" xfId="0" applyNumberFormat="1" applyFont="1" applyFill="1" applyBorder="1" applyAlignment="1">
      <alignment horizontal="center" vertical="center" wrapText="1"/>
    </xf>
    <xf numFmtId="49" fontId="7" fillId="5" borderId="13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176" fontId="11" fillId="5" borderId="10" xfId="2" applyFont="1" applyFill="1" applyBorder="1" applyAlignment="1">
      <alignment horizontal="center" vertical="center"/>
    </xf>
    <xf numFmtId="176" fontId="11" fillId="5" borderId="13" xfId="2" applyFont="1" applyFill="1" applyBorder="1" applyAlignment="1">
      <alignment horizontal="center" vertical="center"/>
    </xf>
    <xf numFmtId="176" fontId="11" fillId="5" borderId="11" xfId="2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176" fontId="11" fillId="0" borderId="11" xfId="2" applyFont="1" applyFill="1" applyBorder="1" applyAlignment="1">
      <alignment horizontal="center" vertical="center"/>
    </xf>
  </cellXfs>
  <cellStyles count="6">
    <cellStyle name="메모" xfId="1" builtinId="10"/>
    <cellStyle name="쉼표 [0]" xfId="2" builtinId="6"/>
    <cellStyle name="쉼표 [0] 2" xfId="5" xr:uid="{00000000-0005-0000-0000-000002000000}"/>
    <cellStyle name="좋음" xfId="3" builtinId="26"/>
    <cellStyle name="표준" xfId="0" builtinId="0"/>
    <cellStyle name="표준 2" xfId="4" xr:uid="{00000000-0005-0000-0000-000005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491C6-CC2B-4236-B0DF-2144BB590B9F}">
  <dimension ref="D4:P29"/>
  <sheetViews>
    <sheetView workbookViewId="0">
      <selection activeCell="L23" sqref="L23"/>
    </sheetView>
  </sheetViews>
  <sheetFormatPr defaultRowHeight="12" x14ac:dyDescent="0.15"/>
  <sheetData>
    <row r="4" spans="4:12" x14ac:dyDescent="0.15">
      <c r="D4" s="180"/>
    </row>
    <row r="5" spans="4:12" x14ac:dyDescent="0.15">
      <c r="D5" s="180"/>
    </row>
    <row r="6" spans="4:12" ht="7.5" customHeight="1" x14ac:dyDescent="0.15">
      <c r="D6" s="197"/>
      <c r="E6" s="197"/>
      <c r="F6" s="197"/>
      <c r="G6" s="197"/>
      <c r="H6" s="197"/>
      <c r="I6" s="197"/>
      <c r="J6" s="197"/>
      <c r="K6" s="197"/>
      <c r="L6" s="197"/>
    </row>
    <row r="7" spans="4:12" ht="38.25" x14ac:dyDescent="0.15">
      <c r="D7" s="198" t="s">
        <v>237</v>
      </c>
      <c r="E7" s="198"/>
      <c r="F7" s="198"/>
      <c r="G7" s="198"/>
      <c r="H7" s="198"/>
      <c r="I7" s="198"/>
      <c r="J7" s="198"/>
      <c r="K7" s="198"/>
      <c r="L7" s="198"/>
    </row>
    <row r="8" spans="4:12" ht="7.5" customHeight="1" x14ac:dyDescent="0.15">
      <c r="D8" s="197"/>
      <c r="E8" s="197"/>
      <c r="F8" s="197"/>
      <c r="G8" s="197"/>
      <c r="H8" s="197"/>
      <c r="I8" s="197"/>
      <c r="J8" s="197"/>
      <c r="K8" s="197"/>
      <c r="L8" s="197"/>
    </row>
    <row r="20" spans="4:16" ht="35.25" x14ac:dyDescent="0.15">
      <c r="G20" s="199" t="s">
        <v>241</v>
      </c>
      <c r="H20" s="199"/>
      <c r="I20" s="199"/>
      <c r="J20" s="179"/>
      <c r="K20" s="179"/>
      <c r="L20" s="179"/>
      <c r="M20" s="179"/>
      <c r="N20" s="179"/>
      <c r="O20" s="179"/>
      <c r="P20" s="179"/>
    </row>
    <row r="29" spans="4:16" ht="35.25" x14ac:dyDescent="0.15">
      <c r="D29" s="200" t="s">
        <v>236</v>
      </c>
      <c r="E29" s="200"/>
      <c r="F29" s="200"/>
      <c r="G29" s="200"/>
      <c r="H29" s="200"/>
      <c r="I29" s="200"/>
      <c r="J29" s="200"/>
      <c r="K29" s="200"/>
      <c r="L29" s="200"/>
    </row>
  </sheetData>
  <mergeCells count="5">
    <mergeCell ref="D6:L6"/>
    <mergeCell ref="D7:L7"/>
    <mergeCell ref="D8:L8"/>
    <mergeCell ref="G20:I20"/>
    <mergeCell ref="D29:L2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N6"/>
  <sheetViews>
    <sheetView workbookViewId="0">
      <selection activeCell="D15" sqref="D15"/>
    </sheetView>
  </sheetViews>
  <sheetFormatPr defaultRowHeight="13.5" x14ac:dyDescent="0.15"/>
  <cols>
    <col min="1" max="1" width="41.140625" style="42" customWidth="1"/>
    <col min="2" max="2" width="15.7109375" style="42" customWidth="1"/>
    <col min="3" max="3" width="8.85546875" style="42" customWidth="1"/>
    <col min="4" max="4" width="12" style="42" customWidth="1"/>
    <col min="5" max="5" width="15.7109375" style="42" customWidth="1"/>
    <col min="6" max="6" width="34.5703125" style="42" customWidth="1"/>
    <col min="7" max="259" width="9.140625" style="42"/>
    <col min="260" max="260" width="44.140625" style="42" customWidth="1"/>
    <col min="261" max="261" width="45.85546875" style="42" customWidth="1"/>
    <col min="262" max="262" width="48.140625" style="42" customWidth="1"/>
    <col min="263" max="515" width="9.140625" style="42"/>
    <col min="516" max="516" width="44.140625" style="42" customWidth="1"/>
    <col min="517" max="517" width="45.85546875" style="42" customWidth="1"/>
    <col min="518" max="518" width="48.140625" style="42" customWidth="1"/>
    <col min="519" max="771" width="9.140625" style="42"/>
    <col min="772" max="772" width="44.140625" style="42" customWidth="1"/>
    <col min="773" max="773" width="45.85546875" style="42" customWidth="1"/>
    <col min="774" max="774" width="48.140625" style="42" customWidth="1"/>
    <col min="775" max="1027" width="9.140625" style="42"/>
    <col min="1028" max="1028" width="44.140625" style="42" customWidth="1"/>
    <col min="1029" max="1029" width="45.85546875" style="42" customWidth="1"/>
    <col min="1030" max="1030" width="48.140625" style="42" customWidth="1"/>
    <col min="1031" max="1283" width="9.140625" style="42"/>
    <col min="1284" max="1284" width="44.140625" style="42" customWidth="1"/>
    <col min="1285" max="1285" width="45.85546875" style="42" customWidth="1"/>
    <col min="1286" max="1286" width="48.140625" style="42" customWidth="1"/>
    <col min="1287" max="1539" width="9.140625" style="42"/>
    <col min="1540" max="1540" width="44.140625" style="42" customWidth="1"/>
    <col min="1541" max="1541" width="45.85546875" style="42" customWidth="1"/>
    <col min="1542" max="1542" width="48.140625" style="42" customWidth="1"/>
    <col min="1543" max="1795" width="9.140625" style="42"/>
    <col min="1796" max="1796" width="44.140625" style="42" customWidth="1"/>
    <col min="1797" max="1797" width="45.85546875" style="42" customWidth="1"/>
    <col min="1798" max="1798" width="48.140625" style="42" customWidth="1"/>
    <col min="1799" max="2051" width="9.140625" style="42"/>
    <col min="2052" max="2052" width="44.140625" style="42" customWidth="1"/>
    <col min="2053" max="2053" width="45.85546875" style="42" customWidth="1"/>
    <col min="2054" max="2054" width="48.140625" style="42" customWidth="1"/>
    <col min="2055" max="2307" width="9.140625" style="42"/>
    <col min="2308" max="2308" width="44.140625" style="42" customWidth="1"/>
    <col min="2309" max="2309" width="45.85546875" style="42" customWidth="1"/>
    <col min="2310" max="2310" width="48.140625" style="42" customWidth="1"/>
    <col min="2311" max="2563" width="9.140625" style="42"/>
    <col min="2564" max="2564" width="44.140625" style="42" customWidth="1"/>
    <col min="2565" max="2565" width="45.85546875" style="42" customWidth="1"/>
    <col min="2566" max="2566" width="48.140625" style="42" customWidth="1"/>
    <col min="2567" max="2819" width="9.140625" style="42"/>
    <col min="2820" max="2820" width="44.140625" style="42" customWidth="1"/>
    <col min="2821" max="2821" width="45.85546875" style="42" customWidth="1"/>
    <col min="2822" max="2822" width="48.140625" style="42" customWidth="1"/>
    <col min="2823" max="3075" width="9.140625" style="42"/>
    <col min="3076" max="3076" width="44.140625" style="42" customWidth="1"/>
    <col min="3077" max="3077" width="45.85546875" style="42" customWidth="1"/>
    <col min="3078" max="3078" width="48.140625" style="42" customWidth="1"/>
    <col min="3079" max="3331" width="9.140625" style="42"/>
    <col min="3332" max="3332" width="44.140625" style="42" customWidth="1"/>
    <col min="3333" max="3333" width="45.85546875" style="42" customWidth="1"/>
    <col min="3334" max="3334" width="48.140625" style="42" customWidth="1"/>
    <col min="3335" max="3587" width="9.140625" style="42"/>
    <col min="3588" max="3588" width="44.140625" style="42" customWidth="1"/>
    <col min="3589" max="3589" width="45.85546875" style="42" customWidth="1"/>
    <col min="3590" max="3590" width="48.140625" style="42" customWidth="1"/>
    <col min="3591" max="3843" width="9.140625" style="42"/>
    <col min="3844" max="3844" width="44.140625" style="42" customWidth="1"/>
    <col min="3845" max="3845" width="45.85546875" style="42" customWidth="1"/>
    <col min="3846" max="3846" width="48.140625" style="42" customWidth="1"/>
    <col min="3847" max="4099" width="9.140625" style="42"/>
    <col min="4100" max="4100" width="44.140625" style="42" customWidth="1"/>
    <col min="4101" max="4101" width="45.85546875" style="42" customWidth="1"/>
    <col min="4102" max="4102" width="48.140625" style="42" customWidth="1"/>
    <col min="4103" max="4355" width="9.140625" style="42"/>
    <col min="4356" max="4356" width="44.140625" style="42" customWidth="1"/>
    <col min="4357" max="4357" width="45.85546875" style="42" customWidth="1"/>
    <col min="4358" max="4358" width="48.140625" style="42" customWidth="1"/>
    <col min="4359" max="4611" width="9.140625" style="42"/>
    <col min="4612" max="4612" width="44.140625" style="42" customWidth="1"/>
    <col min="4613" max="4613" width="45.85546875" style="42" customWidth="1"/>
    <col min="4614" max="4614" width="48.140625" style="42" customWidth="1"/>
    <col min="4615" max="4867" width="9.140625" style="42"/>
    <col min="4868" max="4868" width="44.140625" style="42" customWidth="1"/>
    <col min="4869" max="4869" width="45.85546875" style="42" customWidth="1"/>
    <col min="4870" max="4870" width="48.140625" style="42" customWidth="1"/>
    <col min="4871" max="5123" width="9.140625" style="42"/>
    <col min="5124" max="5124" width="44.140625" style="42" customWidth="1"/>
    <col min="5125" max="5125" width="45.85546875" style="42" customWidth="1"/>
    <col min="5126" max="5126" width="48.140625" style="42" customWidth="1"/>
    <col min="5127" max="5379" width="9.140625" style="42"/>
    <col min="5380" max="5380" width="44.140625" style="42" customWidth="1"/>
    <col min="5381" max="5381" width="45.85546875" style="42" customWidth="1"/>
    <col min="5382" max="5382" width="48.140625" style="42" customWidth="1"/>
    <col min="5383" max="5635" width="9.140625" style="42"/>
    <col min="5636" max="5636" width="44.140625" style="42" customWidth="1"/>
    <col min="5637" max="5637" width="45.85546875" style="42" customWidth="1"/>
    <col min="5638" max="5638" width="48.140625" style="42" customWidth="1"/>
    <col min="5639" max="5891" width="9.140625" style="42"/>
    <col min="5892" max="5892" width="44.140625" style="42" customWidth="1"/>
    <col min="5893" max="5893" width="45.85546875" style="42" customWidth="1"/>
    <col min="5894" max="5894" width="48.140625" style="42" customWidth="1"/>
    <col min="5895" max="6147" width="9.140625" style="42"/>
    <col min="6148" max="6148" width="44.140625" style="42" customWidth="1"/>
    <col min="6149" max="6149" width="45.85546875" style="42" customWidth="1"/>
    <col min="6150" max="6150" width="48.140625" style="42" customWidth="1"/>
    <col min="6151" max="6403" width="9.140625" style="42"/>
    <col min="6404" max="6404" width="44.140625" style="42" customWidth="1"/>
    <col min="6405" max="6405" width="45.85546875" style="42" customWidth="1"/>
    <col min="6406" max="6406" width="48.140625" style="42" customWidth="1"/>
    <col min="6407" max="6659" width="9.140625" style="42"/>
    <col min="6660" max="6660" width="44.140625" style="42" customWidth="1"/>
    <col min="6661" max="6661" width="45.85546875" style="42" customWidth="1"/>
    <col min="6662" max="6662" width="48.140625" style="42" customWidth="1"/>
    <col min="6663" max="6915" width="9.140625" style="42"/>
    <col min="6916" max="6916" width="44.140625" style="42" customWidth="1"/>
    <col min="6917" max="6917" width="45.85546875" style="42" customWidth="1"/>
    <col min="6918" max="6918" width="48.140625" style="42" customWidth="1"/>
    <col min="6919" max="7171" width="9.140625" style="42"/>
    <col min="7172" max="7172" width="44.140625" style="42" customWidth="1"/>
    <col min="7173" max="7173" width="45.85546875" style="42" customWidth="1"/>
    <col min="7174" max="7174" width="48.140625" style="42" customWidth="1"/>
    <col min="7175" max="7427" width="9.140625" style="42"/>
    <col min="7428" max="7428" width="44.140625" style="42" customWidth="1"/>
    <col min="7429" max="7429" width="45.85546875" style="42" customWidth="1"/>
    <col min="7430" max="7430" width="48.140625" style="42" customWidth="1"/>
    <col min="7431" max="7683" width="9.140625" style="42"/>
    <col min="7684" max="7684" width="44.140625" style="42" customWidth="1"/>
    <col min="7685" max="7685" width="45.85546875" style="42" customWidth="1"/>
    <col min="7686" max="7686" width="48.140625" style="42" customWidth="1"/>
    <col min="7687" max="7939" width="9.140625" style="42"/>
    <col min="7940" max="7940" width="44.140625" style="42" customWidth="1"/>
    <col min="7941" max="7941" width="45.85546875" style="42" customWidth="1"/>
    <col min="7942" max="7942" width="48.140625" style="42" customWidth="1"/>
    <col min="7943" max="8195" width="9.140625" style="42"/>
    <col min="8196" max="8196" width="44.140625" style="42" customWidth="1"/>
    <col min="8197" max="8197" width="45.85546875" style="42" customWidth="1"/>
    <col min="8198" max="8198" width="48.140625" style="42" customWidth="1"/>
    <col min="8199" max="8451" width="9.140625" style="42"/>
    <col min="8452" max="8452" width="44.140625" style="42" customWidth="1"/>
    <col min="8453" max="8453" width="45.85546875" style="42" customWidth="1"/>
    <col min="8454" max="8454" width="48.140625" style="42" customWidth="1"/>
    <col min="8455" max="8707" width="9.140625" style="42"/>
    <col min="8708" max="8708" width="44.140625" style="42" customWidth="1"/>
    <col min="8709" max="8709" width="45.85546875" style="42" customWidth="1"/>
    <col min="8710" max="8710" width="48.140625" style="42" customWidth="1"/>
    <col min="8711" max="8963" width="9.140625" style="42"/>
    <col min="8964" max="8964" width="44.140625" style="42" customWidth="1"/>
    <col min="8965" max="8965" width="45.85546875" style="42" customWidth="1"/>
    <col min="8966" max="8966" width="48.140625" style="42" customWidth="1"/>
    <col min="8967" max="9219" width="9.140625" style="42"/>
    <col min="9220" max="9220" width="44.140625" style="42" customWidth="1"/>
    <col min="9221" max="9221" width="45.85546875" style="42" customWidth="1"/>
    <col min="9222" max="9222" width="48.140625" style="42" customWidth="1"/>
    <col min="9223" max="9475" width="9.140625" style="42"/>
    <col min="9476" max="9476" width="44.140625" style="42" customWidth="1"/>
    <col min="9477" max="9477" width="45.85546875" style="42" customWidth="1"/>
    <col min="9478" max="9478" width="48.140625" style="42" customWidth="1"/>
    <col min="9479" max="9731" width="9.140625" style="42"/>
    <col min="9732" max="9732" width="44.140625" style="42" customWidth="1"/>
    <col min="9733" max="9733" width="45.85546875" style="42" customWidth="1"/>
    <col min="9734" max="9734" width="48.140625" style="42" customWidth="1"/>
    <col min="9735" max="9987" width="9.140625" style="42"/>
    <col min="9988" max="9988" width="44.140625" style="42" customWidth="1"/>
    <col min="9989" max="9989" width="45.85546875" style="42" customWidth="1"/>
    <col min="9990" max="9990" width="48.140625" style="42" customWidth="1"/>
    <col min="9991" max="10243" width="9.140625" style="42"/>
    <col min="10244" max="10244" width="44.140625" style="42" customWidth="1"/>
    <col min="10245" max="10245" width="45.85546875" style="42" customWidth="1"/>
    <col min="10246" max="10246" width="48.140625" style="42" customWidth="1"/>
    <col min="10247" max="10499" width="9.140625" style="42"/>
    <col min="10500" max="10500" width="44.140625" style="42" customWidth="1"/>
    <col min="10501" max="10501" width="45.85546875" style="42" customWidth="1"/>
    <col min="10502" max="10502" width="48.140625" style="42" customWidth="1"/>
    <col min="10503" max="10755" width="9.140625" style="42"/>
    <col min="10756" max="10756" width="44.140625" style="42" customWidth="1"/>
    <col min="10757" max="10757" width="45.85546875" style="42" customWidth="1"/>
    <col min="10758" max="10758" width="48.140625" style="42" customWidth="1"/>
    <col min="10759" max="11011" width="9.140625" style="42"/>
    <col min="11012" max="11012" width="44.140625" style="42" customWidth="1"/>
    <col min="11013" max="11013" width="45.85546875" style="42" customWidth="1"/>
    <col min="11014" max="11014" width="48.140625" style="42" customWidth="1"/>
    <col min="11015" max="11267" width="9.140625" style="42"/>
    <col min="11268" max="11268" width="44.140625" style="42" customWidth="1"/>
    <col min="11269" max="11269" width="45.85546875" style="42" customWidth="1"/>
    <col min="11270" max="11270" width="48.140625" style="42" customWidth="1"/>
    <col min="11271" max="11523" width="9.140625" style="42"/>
    <col min="11524" max="11524" width="44.140625" style="42" customWidth="1"/>
    <col min="11525" max="11525" width="45.85546875" style="42" customWidth="1"/>
    <col min="11526" max="11526" width="48.140625" style="42" customWidth="1"/>
    <col min="11527" max="11779" width="9.140625" style="42"/>
    <col min="11780" max="11780" width="44.140625" style="42" customWidth="1"/>
    <col min="11781" max="11781" width="45.85546875" style="42" customWidth="1"/>
    <col min="11782" max="11782" width="48.140625" style="42" customWidth="1"/>
    <col min="11783" max="12035" width="9.140625" style="42"/>
    <col min="12036" max="12036" width="44.140625" style="42" customWidth="1"/>
    <col min="12037" max="12037" width="45.85546875" style="42" customWidth="1"/>
    <col min="12038" max="12038" width="48.140625" style="42" customWidth="1"/>
    <col min="12039" max="12291" width="9.140625" style="42"/>
    <col min="12292" max="12292" width="44.140625" style="42" customWidth="1"/>
    <col min="12293" max="12293" width="45.85546875" style="42" customWidth="1"/>
    <col min="12294" max="12294" width="48.140625" style="42" customWidth="1"/>
    <col min="12295" max="12547" width="9.140625" style="42"/>
    <col min="12548" max="12548" width="44.140625" style="42" customWidth="1"/>
    <col min="12549" max="12549" width="45.85546875" style="42" customWidth="1"/>
    <col min="12550" max="12550" width="48.140625" style="42" customWidth="1"/>
    <col min="12551" max="12803" width="9.140625" style="42"/>
    <col min="12804" max="12804" width="44.140625" style="42" customWidth="1"/>
    <col min="12805" max="12805" width="45.85546875" style="42" customWidth="1"/>
    <col min="12806" max="12806" width="48.140625" style="42" customWidth="1"/>
    <col min="12807" max="13059" width="9.140625" style="42"/>
    <col min="13060" max="13060" width="44.140625" style="42" customWidth="1"/>
    <col min="13061" max="13061" width="45.85546875" style="42" customWidth="1"/>
    <col min="13062" max="13062" width="48.140625" style="42" customWidth="1"/>
    <col min="13063" max="13315" width="9.140625" style="42"/>
    <col min="13316" max="13316" width="44.140625" style="42" customWidth="1"/>
    <col min="13317" max="13317" width="45.85546875" style="42" customWidth="1"/>
    <col min="13318" max="13318" width="48.140625" style="42" customWidth="1"/>
    <col min="13319" max="13571" width="9.140625" style="42"/>
    <col min="13572" max="13572" width="44.140625" style="42" customWidth="1"/>
    <col min="13573" max="13573" width="45.85546875" style="42" customWidth="1"/>
    <col min="13574" max="13574" width="48.140625" style="42" customWidth="1"/>
    <col min="13575" max="13827" width="9.140625" style="42"/>
    <col min="13828" max="13828" width="44.140625" style="42" customWidth="1"/>
    <col min="13829" max="13829" width="45.85546875" style="42" customWidth="1"/>
    <col min="13830" max="13830" width="48.140625" style="42" customWidth="1"/>
    <col min="13831" max="14083" width="9.140625" style="42"/>
    <col min="14084" max="14084" width="44.140625" style="42" customWidth="1"/>
    <col min="14085" max="14085" width="45.85546875" style="42" customWidth="1"/>
    <col min="14086" max="14086" width="48.140625" style="42" customWidth="1"/>
    <col min="14087" max="14339" width="9.140625" style="42"/>
    <col min="14340" max="14340" width="44.140625" style="42" customWidth="1"/>
    <col min="14341" max="14341" width="45.85546875" style="42" customWidth="1"/>
    <col min="14342" max="14342" width="48.140625" style="42" customWidth="1"/>
    <col min="14343" max="14595" width="9.140625" style="42"/>
    <col min="14596" max="14596" width="44.140625" style="42" customWidth="1"/>
    <col min="14597" max="14597" width="45.85546875" style="42" customWidth="1"/>
    <col min="14598" max="14598" width="48.140625" style="42" customWidth="1"/>
    <col min="14599" max="14851" width="9.140625" style="42"/>
    <col min="14852" max="14852" width="44.140625" style="42" customWidth="1"/>
    <col min="14853" max="14853" width="45.85546875" style="42" customWidth="1"/>
    <col min="14854" max="14854" width="48.140625" style="42" customWidth="1"/>
    <col min="14855" max="15107" width="9.140625" style="42"/>
    <col min="15108" max="15108" width="44.140625" style="42" customWidth="1"/>
    <col min="15109" max="15109" width="45.85546875" style="42" customWidth="1"/>
    <col min="15110" max="15110" width="48.140625" style="42" customWidth="1"/>
    <col min="15111" max="15363" width="9.140625" style="42"/>
    <col min="15364" max="15364" width="44.140625" style="42" customWidth="1"/>
    <col min="15365" max="15365" width="45.85546875" style="42" customWidth="1"/>
    <col min="15366" max="15366" width="48.140625" style="42" customWidth="1"/>
    <col min="15367" max="15619" width="9.140625" style="42"/>
    <col min="15620" max="15620" width="44.140625" style="42" customWidth="1"/>
    <col min="15621" max="15621" width="45.85546875" style="42" customWidth="1"/>
    <col min="15622" max="15622" width="48.140625" style="42" customWidth="1"/>
    <col min="15623" max="15875" width="9.140625" style="42"/>
    <col min="15876" max="15876" width="44.140625" style="42" customWidth="1"/>
    <col min="15877" max="15877" width="45.85546875" style="42" customWidth="1"/>
    <col min="15878" max="15878" width="48.140625" style="42" customWidth="1"/>
    <col min="15879" max="16131" width="9.140625" style="42"/>
    <col min="16132" max="16132" width="44.140625" style="42" customWidth="1"/>
    <col min="16133" max="16133" width="45.85546875" style="42" customWidth="1"/>
    <col min="16134" max="16134" width="48.140625" style="42" customWidth="1"/>
    <col min="16135" max="16384" width="9.140625" style="42"/>
  </cols>
  <sheetData>
    <row r="1" spans="1:14" ht="57.75" customHeight="1" x14ac:dyDescent="0.15">
      <c r="A1" s="208" t="s">
        <v>242</v>
      </c>
      <c r="B1" s="208"/>
      <c r="C1" s="208"/>
      <c r="D1" s="208"/>
      <c r="E1" s="208"/>
      <c r="F1" s="208"/>
    </row>
    <row r="2" spans="1:14" ht="46.5" customHeight="1" x14ac:dyDescent="0.15">
      <c r="A2" s="51" t="s">
        <v>238</v>
      </c>
      <c r="B2" s="52">
        <f>A6</f>
        <v>252258092</v>
      </c>
      <c r="C2" s="51" t="s">
        <v>77</v>
      </c>
      <c r="D2" s="51" t="s">
        <v>75</v>
      </c>
      <c r="E2" s="52">
        <f>B6</f>
        <v>227349017.92399999</v>
      </c>
      <c r="F2" s="53" t="s">
        <v>76</v>
      </c>
      <c r="G2" s="46"/>
      <c r="H2" s="46"/>
      <c r="I2" s="46"/>
      <c r="J2" s="46"/>
      <c r="K2" s="46"/>
      <c r="L2" s="46"/>
      <c r="M2" s="46"/>
      <c r="N2" s="46"/>
    </row>
    <row r="3" spans="1:14" ht="25.5" customHeight="1" x14ac:dyDescent="0.15">
      <c r="A3" s="207" t="s">
        <v>79</v>
      </c>
      <c r="B3" s="207"/>
      <c r="C3" s="207"/>
      <c r="D3" s="47"/>
      <c r="E3" s="48"/>
      <c r="F3" s="49"/>
      <c r="G3" s="46"/>
      <c r="H3" s="46"/>
      <c r="I3" s="46"/>
      <c r="J3" s="46"/>
      <c r="K3" s="46"/>
      <c r="L3" s="46"/>
      <c r="M3" s="46"/>
      <c r="N3" s="46"/>
    </row>
    <row r="4" spans="1:14" ht="17.25" customHeight="1" thickBot="1" x14ac:dyDescent="0.2">
      <c r="A4" s="43"/>
      <c r="B4" s="43"/>
      <c r="C4" s="43"/>
      <c r="D4" s="43"/>
      <c r="F4" s="50" t="s">
        <v>78</v>
      </c>
    </row>
    <row r="5" spans="1:14" ht="66" customHeight="1" thickBot="1" x14ac:dyDescent="0.2">
      <c r="A5" s="81" t="s">
        <v>72</v>
      </c>
      <c r="B5" s="204" t="s">
        <v>73</v>
      </c>
      <c r="C5" s="205"/>
      <c r="D5" s="205"/>
      <c r="E5" s="206"/>
      <c r="F5" s="82" t="s">
        <v>74</v>
      </c>
    </row>
    <row r="6" spans="1:14" ht="130.5" customHeight="1" thickBot="1" x14ac:dyDescent="0.2">
      <c r="A6" s="44">
        <f>'세입안(산출내역)'!F47</f>
        <v>252258092</v>
      </c>
      <c r="B6" s="201">
        <f>'세출안(산출내역)'!F74</f>
        <v>227349017.92399999</v>
      </c>
      <c r="C6" s="202"/>
      <c r="D6" s="202"/>
      <c r="E6" s="203"/>
      <c r="F6" s="45">
        <f>A6-B6</f>
        <v>24909074.076000005</v>
      </c>
    </row>
  </sheetData>
  <mergeCells count="4">
    <mergeCell ref="B6:E6"/>
    <mergeCell ref="B5:E5"/>
    <mergeCell ref="A3:C3"/>
    <mergeCell ref="A1:F1"/>
  </mergeCells>
  <phoneticPr fontId="1" type="noConversion"/>
  <pageMargins left="0.83" right="0.19" top="1.28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1:P47"/>
  <sheetViews>
    <sheetView tabSelected="1" topLeftCell="A10" zoomScaleNormal="100" workbookViewId="0">
      <selection activeCell="E51" sqref="E51"/>
    </sheetView>
  </sheetViews>
  <sheetFormatPr defaultRowHeight="12.75" customHeight="1" x14ac:dyDescent="0.15"/>
  <cols>
    <col min="1" max="1" width="0.5703125" style="2" customWidth="1"/>
    <col min="2" max="3" width="22.7109375" style="3" customWidth="1"/>
    <col min="4" max="4" width="24.5703125" style="3" customWidth="1"/>
    <col min="5" max="5" width="26.7109375" style="3" bestFit="1" customWidth="1"/>
    <col min="6" max="6" width="22.7109375" style="4" customWidth="1"/>
    <col min="7" max="7" width="11.42578125" style="14" bestFit="1" customWidth="1"/>
    <col min="8" max="8" width="1.85546875" style="13" customWidth="1"/>
    <col min="9" max="9" width="3.85546875" style="13" customWidth="1"/>
    <col min="10" max="10" width="2.7109375" style="13" customWidth="1"/>
    <col min="11" max="11" width="1.85546875" style="13" customWidth="1"/>
    <col min="12" max="12" width="5.28515625" style="13" customWidth="1"/>
    <col min="13" max="13" width="2.140625" style="13" customWidth="1"/>
    <col min="14" max="14" width="1.85546875" style="13" customWidth="1"/>
    <col min="15" max="15" width="14.140625" style="14" customWidth="1"/>
    <col min="16" max="16" width="57.7109375" style="13" customWidth="1"/>
    <col min="17" max="16384" width="9.140625" style="2"/>
  </cols>
  <sheetData>
    <row r="1" spans="2:16" ht="48.75" customHeight="1" x14ac:dyDescent="0.15">
      <c r="B1" s="222" t="s">
        <v>240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4"/>
    </row>
    <row r="2" spans="2:16" ht="30.75" customHeight="1" x14ac:dyDescent="0.15">
      <c r="B2" s="225" t="s">
        <v>0</v>
      </c>
      <c r="C2" s="225"/>
      <c r="D2" s="225"/>
      <c r="E2" s="225"/>
      <c r="F2" s="226" t="s">
        <v>90</v>
      </c>
      <c r="G2" s="227" t="s">
        <v>34</v>
      </c>
      <c r="H2" s="228"/>
      <c r="I2" s="228"/>
      <c r="J2" s="228"/>
      <c r="K2" s="228"/>
      <c r="L2" s="228"/>
      <c r="M2" s="228"/>
      <c r="N2" s="228"/>
      <c r="O2" s="228"/>
      <c r="P2" s="229"/>
    </row>
    <row r="3" spans="2:16" ht="30.75" customHeight="1" x14ac:dyDescent="0.15">
      <c r="B3" s="119" t="s">
        <v>1</v>
      </c>
      <c r="C3" s="119" t="s">
        <v>2</v>
      </c>
      <c r="D3" s="119" t="s">
        <v>3</v>
      </c>
      <c r="E3" s="119" t="s">
        <v>200</v>
      </c>
      <c r="F3" s="226"/>
      <c r="G3" s="230"/>
      <c r="H3" s="231"/>
      <c r="I3" s="231"/>
      <c r="J3" s="231"/>
      <c r="K3" s="231"/>
      <c r="L3" s="231"/>
      <c r="M3" s="231"/>
      <c r="N3" s="231"/>
      <c r="O3" s="231"/>
      <c r="P3" s="232"/>
    </row>
    <row r="4" spans="2:16" ht="15.75" customHeight="1" x14ac:dyDescent="0.15">
      <c r="B4" s="212" t="s">
        <v>118</v>
      </c>
      <c r="C4" s="212" t="s">
        <v>119</v>
      </c>
      <c r="D4" s="212" t="s">
        <v>18</v>
      </c>
      <c r="E4" s="212" t="s">
        <v>18</v>
      </c>
      <c r="F4" s="220">
        <f>O4+O5+O6</f>
        <v>45626460</v>
      </c>
      <c r="G4" s="181">
        <v>14970</v>
      </c>
      <c r="H4" s="108" t="s">
        <v>30</v>
      </c>
      <c r="I4" s="185">
        <v>3</v>
      </c>
      <c r="J4" s="85" t="s">
        <v>31</v>
      </c>
      <c r="K4" s="85" t="s">
        <v>30</v>
      </c>
      <c r="L4" s="185">
        <v>365</v>
      </c>
      <c r="M4" s="85" t="s">
        <v>80</v>
      </c>
      <c r="N4" s="85" t="s">
        <v>32</v>
      </c>
      <c r="O4" s="69">
        <f t="shared" ref="O4:O10" si="0">G4*I4*L4</f>
        <v>16392150</v>
      </c>
      <c r="P4" s="70" t="s">
        <v>57</v>
      </c>
    </row>
    <row r="5" spans="2:16" ht="15.75" customHeight="1" x14ac:dyDescent="0.15">
      <c r="B5" s="234"/>
      <c r="C5" s="213"/>
      <c r="D5" s="213"/>
      <c r="E5" s="213"/>
      <c r="F5" s="221"/>
      <c r="G5" s="182">
        <v>13890</v>
      </c>
      <c r="H5" s="62" t="s">
        <v>30</v>
      </c>
      <c r="I5" s="186">
        <v>3</v>
      </c>
      <c r="J5" s="86" t="s">
        <v>31</v>
      </c>
      <c r="K5" s="86" t="s">
        <v>30</v>
      </c>
      <c r="L5" s="186">
        <v>365</v>
      </c>
      <c r="M5" s="86" t="s">
        <v>80</v>
      </c>
      <c r="N5" s="86" t="s">
        <v>32</v>
      </c>
      <c r="O5" s="31">
        <f t="shared" si="0"/>
        <v>15209550</v>
      </c>
      <c r="P5" s="67" t="s">
        <v>58</v>
      </c>
    </row>
    <row r="6" spans="2:16" ht="15.75" customHeight="1" x14ac:dyDescent="0.15">
      <c r="B6" s="234"/>
      <c r="C6" s="213"/>
      <c r="D6" s="214"/>
      <c r="E6" s="214"/>
      <c r="F6" s="233"/>
      <c r="G6" s="183">
        <v>12808</v>
      </c>
      <c r="H6" s="109" t="s">
        <v>30</v>
      </c>
      <c r="I6" s="187">
        <v>3</v>
      </c>
      <c r="J6" s="87" t="s">
        <v>31</v>
      </c>
      <c r="K6" s="87" t="s">
        <v>30</v>
      </c>
      <c r="L6" s="187">
        <v>365</v>
      </c>
      <c r="M6" s="87" t="s">
        <v>59</v>
      </c>
      <c r="N6" s="87" t="s">
        <v>32</v>
      </c>
      <c r="O6" s="71">
        <f t="shared" si="0"/>
        <v>14024760</v>
      </c>
      <c r="P6" s="68" t="s">
        <v>70</v>
      </c>
    </row>
    <row r="7" spans="2:16" ht="17.25" customHeight="1" x14ac:dyDescent="0.15">
      <c r="B7" s="234"/>
      <c r="C7" s="213"/>
      <c r="D7" s="120" t="s">
        <v>120</v>
      </c>
      <c r="E7" s="120" t="s">
        <v>120</v>
      </c>
      <c r="F7" s="105">
        <f>O7</f>
        <v>32850000</v>
      </c>
      <c r="G7" s="184">
        <v>10000</v>
      </c>
      <c r="H7" s="36" t="s">
        <v>30</v>
      </c>
      <c r="I7" s="188">
        <f>(I4+I5+I6)-I15</f>
        <v>9</v>
      </c>
      <c r="J7" s="33" t="s">
        <v>31</v>
      </c>
      <c r="K7" s="33" t="s">
        <v>30</v>
      </c>
      <c r="L7" s="188">
        <f>L4</f>
        <v>365</v>
      </c>
      <c r="M7" s="33" t="s">
        <v>81</v>
      </c>
      <c r="N7" s="33" t="s">
        <v>32</v>
      </c>
      <c r="O7" s="54">
        <f t="shared" si="0"/>
        <v>32850000</v>
      </c>
      <c r="P7" s="64" t="s">
        <v>126</v>
      </c>
    </row>
    <row r="8" spans="2:16" ht="15.75" customHeight="1" x14ac:dyDescent="0.15">
      <c r="B8" s="120"/>
      <c r="C8" s="213"/>
      <c r="D8" s="121" t="s">
        <v>121</v>
      </c>
      <c r="E8" s="121" t="s">
        <v>121</v>
      </c>
      <c r="F8" s="39">
        <f>O8</f>
        <v>0</v>
      </c>
      <c r="G8" s="32"/>
      <c r="H8" s="33"/>
      <c r="I8" s="33"/>
      <c r="J8" s="33"/>
      <c r="K8" s="33"/>
      <c r="L8" s="33"/>
      <c r="M8" s="33"/>
      <c r="N8" s="33"/>
      <c r="O8" s="54">
        <f t="shared" si="0"/>
        <v>0</v>
      </c>
      <c r="P8" s="22" t="s">
        <v>125</v>
      </c>
    </row>
    <row r="9" spans="2:16" ht="15.75" customHeight="1" x14ac:dyDescent="0.15">
      <c r="B9" s="120"/>
      <c r="C9" s="213"/>
      <c r="D9" s="121" t="s">
        <v>122</v>
      </c>
      <c r="E9" s="121" t="s">
        <v>122</v>
      </c>
      <c r="F9" s="41">
        <v>0</v>
      </c>
      <c r="G9" s="32"/>
      <c r="H9" s="33"/>
      <c r="I9" s="33"/>
      <c r="J9" s="33"/>
      <c r="K9" s="33"/>
      <c r="L9" s="33"/>
      <c r="M9" s="33"/>
      <c r="N9" s="33"/>
      <c r="O9" s="54">
        <f t="shared" si="0"/>
        <v>0</v>
      </c>
      <c r="P9" s="22" t="s">
        <v>124</v>
      </c>
    </row>
    <row r="10" spans="2:16" ht="15.75" customHeight="1" x14ac:dyDescent="0.15">
      <c r="B10" s="120"/>
      <c r="C10" s="214"/>
      <c r="D10" s="121" t="s">
        <v>84</v>
      </c>
      <c r="E10" s="121" t="s">
        <v>84</v>
      </c>
      <c r="F10" s="39">
        <f>O10</f>
        <v>0</v>
      </c>
      <c r="G10" s="32"/>
      <c r="H10" s="33"/>
      <c r="I10" s="33"/>
      <c r="J10" s="33"/>
      <c r="K10" s="33"/>
      <c r="L10" s="33"/>
      <c r="M10" s="33"/>
      <c r="N10" s="33"/>
      <c r="O10" s="54">
        <f t="shared" si="0"/>
        <v>0</v>
      </c>
      <c r="P10" s="22" t="s">
        <v>123</v>
      </c>
    </row>
    <row r="11" spans="2:16" ht="15.75" customHeight="1" x14ac:dyDescent="0.15">
      <c r="B11" s="121" t="s">
        <v>127</v>
      </c>
      <c r="C11" s="122" t="s">
        <v>127</v>
      </c>
      <c r="D11" s="122" t="s">
        <v>148</v>
      </c>
      <c r="E11" s="122" t="s">
        <v>148</v>
      </c>
      <c r="F11" s="39">
        <f>O11</f>
        <v>0</v>
      </c>
      <c r="G11" s="103"/>
      <c r="H11" s="36"/>
      <c r="I11" s="36"/>
      <c r="J11" s="33"/>
      <c r="K11" s="33"/>
      <c r="L11" s="33"/>
      <c r="M11" s="33"/>
      <c r="N11" s="33"/>
      <c r="O11" s="54">
        <f t="shared" ref="O11" si="1">G11*I11*L11</f>
        <v>0</v>
      </c>
      <c r="P11" s="22" t="s">
        <v>128</v>
      </c>
    </row>
    <row r="12" spans="2:16" ht="15.75" customHeight="1" x14ac:dyDescent="0.15">
      <c r="B12" s="121" t="s">
        <v>7</v>
      </c>
      <c r="C12" s="122" t="s">
        <v>7</v>
      </c>
      <c r="D12" s="122" t="s">
        <v>7</v>
      </c>
      <c r="E12" s="122" t="s">
        <v>7</v>
      </c>
      <c r="F12" s="39">
        <f>O12</f>
        <v>0</v>
      </c>
      <c r="G12" s="103"/>
      <c r="H12" s="36"/>
      <c r="I12" s="36"/>
      <c r="J12" s="33"/>
      <c r="K12" s="33"/>
      <c r="L12" s="33"/>
      <c r="M12" s="33"/>
      <c r="N12" s="33"/>
      <c r="O12" s="54">
        <f t="shared" ref="O12:O40" si="2">G12*I12*L12</f>
        <v>0</v>
      </c>
      <c r="P12" s="125" t="s">
        <v>129</v>
      </c>
    </row>
    <row r="13" spans="2:16" ht="15.75" customHeight="1" x14ac:dyDescent="0.15">
      <c r="B13" s="212" t="s">
        <v>9</v>
      </c>
      <c r="C13" s="212" t="s">
        <v>9</v>
      </c>
      <c r="D13" s="121" t="s">
        <v>133</v>
      </c>
      <c r="E13" s="121" t="s">
        <v>133</v>
      </c>
      <c r="F13" s="39"/>
      <c r="G13" s="103"/>
      <c r="H13" s="36"/>
      <c r="I13" s="36"/>
      <c r="J13" s="33"/>
      <c r="K13" s="33"/>
      <c r="L13" s="33"/>
      <c r="M13" s="33"/>
      <c r="N13" s="33"/>
      <c r="O13" s="54">
        <f t="shared" si="2"/>
        <v>0</v>
      </c>
      <c r="P13" s="22" t="s">
        <v>134</v>
      </c>
    </row>
    <row r="14" spans="2:16" ht="15.75" customHeight="1" x14ac:dyDescent="0.15">
      <c r="B14" s="213"/>
      <c r="C14" s="213"/>
      <c r="D14" s="121" t="s">
        <v>132</v>
      </c>
      <c r="E14" s="121" t="s">
        <v>132</v>
      </c>
      <c r="F14" s="39"/>
      <c r="G14" s="103"/>
      <c r="H14" s="36"/>
      <c r="I14" s="36"/>
      <c r="J14" s="33"/>
      <c r="K14" s="33"/>
      <c r="L14" s="33"/>
      <c r="M14" s="33"/>
      <c r="N14" s="33"/>
      <c r="O14" s="54">
        <f t="shared" ref="O14" si="3">G14*I14*L14</f>
        <v>0</v>
      </c>
      <c r="P14" s="22" t="s">
        <v>135</v>
      </c>
    </row>
    <row r="15" spans="2:16" ht="15.75" customHeight="1" x14ac:dyDescent="0.15">
      <c r="B15" s="213"/>
      <c r="C15" s="213"/>
      <c r="D15" s="212" t="s">
        <v>130</v>
      </c>
      <c r="E15" s="212" t="s">
        <v>130</v>
      </c>
      <c r="F15" s="220">
        <f>SUM(O15:O20)</f>
        <v>0</v>
      </c>
      <c r="G15" s="189">
        <v>248961</v>
      </c>
      <c r="H15" s="62" t="s">
        <v>97</v>
      </c>
      <c r="I15" s="186">
        <v>0</v>
      </c>
      <c r="J15" s="62" t="s">
        <v>98</v>
      </c>
      <c r="K15" s="62" t="s">
        <v>97</v>
      </c>
      <c r="L15" s="186">
        <v>12</v>
      </c>
      <c r="M15" s="62" t="s">
        <v>99</v>
      </c>
      <c r="N15" s="62" t="s">
        <v>100</v>
      </c>
      <c r="O15" s="93">
        <f>G15*I15*L15</f>
        <v>0</v>
      </c>
      <c r="P15" s="96" t="s">
        <v>104</v>
      </c>
    </row>
    <row r="16" spans="2:16" ht="15.75" customHeight="1" x14ac:dyDescent="0.15">
      <c r="B16" s="213"/>
      <c r="C16" s="213"/>
      <c r="D16" s="213"/>
      <c r="E16" s="213"/>
      <c r="F16" s="221"/>
      <c r="G16" s="189">
        <v>34855</v>
      </c>
      <c r="H16" s="62" t="s">
        <v>97</v>
      </c>
      <c r="I16" s="186">
        <f>I15</f>
        <v>0</v>
      </c>
      <c r="J16" s="62" t="s">
        <v>98</v>
      </c>
      <c r="K16" s="62" t="s">
        <v>97</v>
      </c>
      <c r="L16" s="186">
        <v>1</v>
      </c>
      <c r="M16" s="62" t="s">
        <v>103</v>
      </c>
      <c r="N16" s="62" t="s">
        <v>100</v>
      </c>
      <c r="O16" s="93">
        <f t="shared" ref="O16:O20" si="4">G16*I16*L16</f>
        <v>0</v>
      </c>
      <c r="P16" s="96" t="s">
        <v>105</v>
      </c>
    </row>
    <row r="17" spans="2:16" ht="15.75" customHeight="1" x14ac:dyDescent="0.15">
      <c r="B17" s="213"/>
      <c r="C17" s="213"/>
      <c r="D17" s="213"/>
      <c r="E17" s="213"/>
      <c r="F17" s="221"/>
      <c r="G17" s="189">
        <v>35400</v>
      </c>
      <c r="H17" s="62" t="s">
        <v>97</v>
      </c>
      <c r="I17" s="186">
        <f>I15</f>
        <v>0</v>
      </c>
      <c r="J17" s="62" t="s">
        <v>98</v>
      </c>
      <c r="K17" s="62" t="s">
        <v>97</v>
      </c>
      <c r="L17" s="186">
        <v>2</v>
      </c>
      <c r="M17" s="62" t="s">
        <v>103</v>
      </c>
      <c r="N17" s="62" t="s">
        <v>100</v>
      </c>
      <c r="O17" s="93">
        <f t="shared" si="4"/>
        <v>0</v>
      </c>
      <c r="P17" s="96" t="s">
        <v>106</v>
      </c>
    </row>
    <row r="18" spans="2:16" ht="15.75" customHeight="1" x14ac:dyDescent="0.15">
      <c r="B18" s="213"/>
      <c r="C18" s="213"/>
      <c r="D18" s="213"/>
      <c r="E18" s="213"/>
      <c r="F18" s="221"/>
      <c r="G18" s="189">
        <v>220393</v>
      </c>
      <c r="H18" s="62" t="s">
        <v>97</v>
      </c>
      <c r="I18" s="186">
        <v>0</v>
      </c>
      <c r="J18" s="62" t="s">
        <v>98</v>
      </c>
      <c r="K18" s="62" t="s">
        <v>97</v>
      </c>
      <c r="L18" s="186">
        <v>12</v>
      </c>
      <c r="M18" s="62" t="s">
        <v>99</v>
      </c>
      <c r="N18" s="62" t="s">
        <v>100</v>
      </c>
      <c r="O18" s="93">
        <f t="shared" si="4"/>
        <v>0</v>
      </c>
      <c r="P18" s="96" t="s">
        <v>107</v>
      </c>
    </row>
    <row r="19" spans="2:16" ht="15.75" customHeight="1" x14ac:dyDescent="0.15">
      <c r="B19" s="213"/>
      <c r="C19" s="213"/>
      <c r="D19" s="213"/>
      <c r="E19" s="213"/>
      <c r="F19" s="221"/>
      <c r="G19" s="189">
        <v>30855</v>
      </c>
      <c r="H19" s="62" t="s">
        <v>97</v>
      </c>
      <c r="I19" s="186">
        <f>I18</f>
        <v>0</v>
      </c>
      <c r="J19" s="62" t="s">
        <v>98</v>
      </c>
      <c r="K19" s="62" t="s">
        <v>97</v>
      </c>
      <c r="L19" s="186">
        <v>1</v>
      </c>
      <c r="M19" s="62" t="s">
        <v>103</v>
      </c>
      <c r="N19" s="62" t="s">
        <v>100</v>
      </c>
      <c r="O19" s="93">
        <f t="shared" si="4"/>
        <v>0</v>
      </c>
      <c r="P19" s="96" t="s">
        <v>108</v>
      </c>
    </row>
    <row r="20" spans="2:16" ht="15.75" customHeight="1" x14ac:dyDescent="0.15">
      <c r="B20" s="213"/>
      <c r="C20" s="213"/>
      <c r="D20" s="214"/>
      <c r="E20" s="214"/>
      <c r="F20" s="221"/>
      <c r="G20" s="189">
        <v>35400</v>
      </c>
      <c r="H20" s="62" t="s">
        <v>97</v>
      </c>
      <c r="I20" s="186">
        <f>I18</f>
        <v>0</v>
      </c>
      <c r="J20" s="62" t="s">
        <v>98</v>
      </c>
      <c r="K20" s="62" t="s">
        <v>97</v>
      </c>
      <c r="L20" s="186">
        <v>2</v>
      </c>
      <c r="M20" s="62" t="s">
        <v>103</v>
      </c>
      <c r="N20" s="62" t="s">
        <v>100</v>
      </c>
      <c r="O20" s="93">
        <f t="shared" si="4"/>
        <v>0</v>
      </c>
      <c r="P20" s="96" t="s">
        <v>106</v>
      </c>
    </row>
    <row r="21" spans="2:16" ht="15.75" customHeight="1" x14ac:dyDescent="0.15">
      <c r="B21" s="214"/>
      <c r="C21" s="214"/>
      <c r="D21" s="121" t="s">
        <v>8</v>
      </c>
      <c r="E21" s="121" t="s">
        <v>8</v>
      </c>
      <c r="F21" s="40"/>
      <c r="G21" s="103"/>
      <c r="H21" s="36"/>
      <c r="I21" s="36"/>
      <c r="J21" s="33"/>
      <c r="K21" s="33"/>
      <c r="L21" s="33"/>
      <c r="M21" s="33"/>
      <c r="N21" s="33"/>
      <c r="O21" s="126"/>
      <c r="P21" s="22" t="s">
        <v>131</v>
      </c>
    </row>
    <row r="22" spans="2:16" ht="15.75" customHeight="1" x14ac:dyDescent="0.15">
      <c r="B22" s="218" t="s">
        <v>10</v>
      </c>
      <c r="C22" s="218" t="s">
        <v>10</v>
      </c>
      <c r="D22" s="121" t="s">
        <v>11</v>
      </c>
      <c r="E22" s="121" t="s">
        <v>11</v>
      </c>
      <c r="F22" s="39"/>
      <c r="G22" s="103"/>
      <c r="H22" s="36"/>
      <c r="I22" s="36"/>
      <c r="J22" s="33"/>
      <c r="K22" s="33"/>
      <c r="L22" s="33"/>
      <c r="M22" s="33"/>
      <c r="N22" s="33"/>
      <c r="O22" s="54">
        <f t="shared" si="2"/>
        <v>0</v>
      </c>
      <c r="P22" s="22" t="s">
        <v>137</v>
      </c>
    </row>
    <row r="23" spans="2:16" ht="15.75" customHeight="1" x14ac:dyDescent="0.15">
      <c r="B23" s="218"/>
      <c r="C23" s="218"/>
      <c r="D23" s="121" t="s">
        <v>12</v>
      </c>
      <c r="E23" s="121" t="s">
        <v>12</v>
      </c>
      <c r="F23" s="39">
        <v>0</v>
      </c>
      <c r="G23" s="106">
        <v>0</v>
      </c>
      <c r="H23" s="108" t="s">
        <v>30</v>
      </c>
      <c r="I23" s="108"/>
      <c r="J23" s="85"/>
      <c r="K23" s="85"/>
      <c r="L23" s="85">
        <v>12</v>
      </c>
      <c r="M23" s="85" t="s">
        <v>63</v>
      </c>
      <c r="N23" s="85" t="s">
        <v>32</v>
      </c>
      <c r="O23" s="69">
        <f>G23*L23</f>
        <v>0</v>
      </c>
      <c r="P23" s="70" t="s">
        <v>136</v>
      </c>
    </row>
    <row r="24" spans="2:16" ht="15.75" customHeight="1" x14ac:dyDescent="0.15">
      <c r="B24" s="209" t="s">
        <v>138</v>
      </c>
      <c r="C24" s="209" t="s">
        <v>138</v>
      </c>
      <c r="D24" s="219" t="s">
        <v>13</v>
      </c>
      <c r="E24" s="219" t="s">
        <v>13</v>
      </c>
      <c r="F24" s="215">
        <f>O24+O25+O26</f>
        <v>146004672</v>
      </c>
      <c r="G24" s="181">
        <v>59880</v>
      </c>
      <c r="H24" s="108" t="s">
        <v>30</v>
      </c>
      <c r="I24" s="185">
        <f>I4</f>
        <v>3</v>
      </c>
      <c r="J24" s="85" t="s">
        <v>31</v>
      </c>
      <c r="K24" s="85" t="s">
        <v>30</v>
      </c>
      <c r="L24" s="185">
        <v>365</v>
      </c>
      <c r="M24" s="85" t="s">
        <v>59</v>
      </c>
      <c r="N24" s="85" t="s">
        <v>32</v>
      </c>
      <c r="O24" s="66">
        <f t="shared" ref="O24:O26" si="5">(G24*I24*L24)*80%</f>
        <v>52454880</v>
      </c>
      <c r="P24" s="70" t="s">
        <v>36</v>
      </c>
    </row>
    <row r="25" spans="2:16" ht="15.75" customHeight="1" x14ac:dyDescent="0.15">
      <c r="B25" s="210"/>
      <c r="C25" s="210"/>
      <c r="D25" s="219"/>
      <c r="E25" s="219"/>
      <c r="F25" s="216"/>
      <c r="G25" s="182">
        <v>55560</v>
      </c>
      <c r="H25" s="62" t="s">
        <v>30</v>
      </c>
      <c r="I25" s="186">
        <f>I5</f>
        <v>3</v>
      </c>
      <c r="J25" s="86" t="s">
        <v>31</v>
      </c>
      <c r="K25" s="86" t="s">
        <v>30</v>
      </c>
      <c r="L25" s="186">
        <v>365</v>
      </c>
      <c r="M25" s="86" t="s">
        <v>59</v>
      </c>
      <c r="N25" s="86" t="s">
        <v>32</v>
      </c>
      <c r="O25" s="72">
        <f t="shared" si="5"/>
        <v>48670560</v>
      </c>
      <c r="P25" s="67" t="s">
        <v>37</v>
      </c>
    </row>
    <row r="26" spans="2:16" ht="20.25" customHeight="1" x14ac:dyDescent="0.15">
      <c r="B26" s="210"/>
      <c r="C26" s="210"/>
      <c r="D26" s="219"/>
      <c r="E26" s="219"/>
      <c r="F26" s="217"/>
      <c r="G26" s="183">
        <v>51232</v>
      </c>
      <c r="H26" s="109" t="s">
        <v>30</v>
      </c>
      <c r="I26" s="187">
        <f>I6</f>
        <v>3</v>
      </c>
      <c r="J26" s="87" t="s">
        <v>31</v>
      </c>
      <c r="K26" s="87" t="s">
        <v>30</v>
      </c>
      <c r="L26" s="187">
        <v>365</v>
      </c>
      <c r="M26" s="87" t="s">
        <v>59</v>
      </c>
      <c r="N26" s="87" t="s">
        <v>32</v>
      </c>
      <c r="O26" s="127">
        <f t="shared" si="5"/>
        <v>44879232</v>
      </c>
      <c r="P26" s="68" t="s">
        <v>60</v>
      </c>
    </row>
    <row r="27" spans="2:16" ht="15.75" customHeight="1" x14ac:dyDescent="0.15">
      <c r="B27" s="210"/>
      <c r="C27" s="210"/>
      <c r="D27" s="219" t="s">
        <v>139</v>
      </c>
      <c r="E27" s="219" t="s">
        <v>139</v>
      </c>
      <c r="F27" s="215">
        <f>O27+O28+O29+O30+O31+O32+O33</f>
        <v>24126960</v>
      </c>
      <c r="G27" s="55">
        <v>2010580</v>
      </c>
      <c r="H27" s="62" t="s">
        <v>30</v>
      </c>
      <c r="I27" s="186">
        <v>1</v>
      </c>
      <c r="J27" s="86" t="s">
        <v>31</v>
      </c>
      <c r="K27" s="86" t="s">
        <v>30</v>
      </c>
      <c r="L27" s="86">
        <v>12</v>
      </c>
      <c r="M27" s="86" t="s">
        <v>33</v>
      </c>
      <c r="N27" s="86" t="s">
        <v>32</v>
      </c>
      <c r="O27" s="72">
        <f>(G27*I27*L27)</f>
        <v>24126960</v>
      </c>
      <c r="P27" s="67" t="s">
        <v>102</v>
      </c>
    </row>
    <row r="28" spans="2:16" ht="15.75" customHeight="1" x14ac:dyDescent="0.15">
      <c r="B28" s="210"/>
      <c r="C28" s="210"/>
      <c r="D28" s="219"/>
      <c r="E28" s="219"/>
      <c r="F28" s="216"/>
      <c r="G28" s="55">
        <f>((O24+O25+O26)*(1/I7)*1)/12</f>
        <v>1351895.111111111</v>
      </c>
      <c r="H28" s="62" t="s">
        <v>30</v>
      </c>
      <c r="I28" s="186">
        <v>0</v>
      </c>
      <c r="J28" s="86" t="s">
        <v>31</v>
      </c>
      <c r="K28" s="86" t="s">
        <v>30</v>
      </c>
      <c r="L28" s="86">
        <v>12</v>
      </c>
      <c r="M28" s="86" t="s">
        <v>33</v>
      </c>
      <c r="N28" s="86" t="s">
        <v>32</v>
      </c>
      <c r="O28" s="31">
        <f>(G28*I28*L28)</f>
        <v>0</v>
      </c>
      <c r="P28" s="67" t="s">
        <v>93</v>
      </c>
    </row>
    <row r="29" spans="2:16" ht="15.75" customHeight="1" x14ac:dyDescent="0.15">
      <c r="B29" s="210"/>
      <c r="C29" s="210"/>
      <c r="D29" s="219"/>
      <c r="E29" s="219"/>
      <c r="F29" s="216"/>
      <c r="G29" s="55">
        <f>((O24+O25+O26)*(0.9/I7)*1)/12</f>
        <v>1216705.6000000001</v>
      </c>
      <c r="H29" s="62" t="s">
        <v>30</v>
      </c>
      <c r="I29" s="186">
        <v>0</v>
      </c>
      <c r="J29" s="86" t="s">
        <v>31</v>
      </c>
      <c r="K29" s="86" t="s">
        <v>30</v>
      </c>
      <c r="L29" s="86">
        <v>12</v>
      </c>
      <c r="M29" s="86" t="s">
        <v>33</v>
      </c>
      <c r="N29" s="86" t="s">
        <v>32</v>
      </c>
      <c r="O29" s="31">
        <f>(G29*I29*L29)</f>
        <v>0</v>
      </c>
      <c r="P29" s="67" t="s">
        <v>88</v>
      </c>
    </row>
    <row r="30" spans="2:16" ht="15.75" customHeight="1" x14ac:dyDescent="0.15">
      <c r="B30" s="210"/>
      <c r="C30" s="210"/>
      <c r="D30" s="219"/>
      <c r="E30" s="219"/>
      <c r="F30" s="216"/>
      <c r="G30" s="55">
        <f>((O24+O25+O26)*(1.2/I7)*1)/12</f>
        <v>1622274.1333333335</v>
      </c>
      <c r="H30" s="62" t="s">
        <v>30</v>
      </c>
      <c r="I30" s="186">
        <v>0</v>
      </c>
      <c r="J30" s="86" t="s">
        <v>31</v>
      </c>
      <c r="K30" s="86" t="s">
        <v>30</v>
      </c>
      <c r="L30" s="86">
        <v>12</v>
      </c>
      <c r="M30" s="86" t="s">
        <v>33</v>
      </c>
      <c r="N30" s="86" t="s">
        <v>32</v>
      </c>
      <c r="O30" s="31">
        <f>(G30*I30*L30)</f>
        <v>0</v>
      </c>
      <c r="P30" s="67" t="s">
        <v>86</v>
      </c>
    </row>
    <row r="31" spans="2:16" ht="15.75" customHeight="1" x14ac:dyDescent="0.15">
      <c r="B31" s="210"/>
      <c r="C31" s="210"/>
      <c r="D31" s="219"/>
      <c r="E31" s="219"/>
      <c r="F31" s="216"/>
      <c r="G31" s="55">
        <f>((O24+O25+O26)*(0.6/I7)*1)/12</f>
        <v>811137.06666666677</v>
      </c>
      <c r="H31" s="62" t="s">
        <v>30</v>
      </c>
      <c r="I31" s="186">
        <v>0</v>
      </c>
      <c r="J31" s="86" t="s">
        <v>31</v>
      </c>
      <c r="K31" s="86" t="s">
        <v>95</v>
      </c>
      <c r="L31" s="86">
        <v>12</v>
      </c>
      <c r="M31" s="86" t="s">
        <v>33</v>
      </c>
      <c r="N31" s="86" t="s">
        <v>32</v>
      </c>
      <c r="O31" s="31">
        <f>G31*I31*L31</f>
        <v>0</v>
      </c>
      <c r="P31" s="67" t="s">
        <v>87</v>
      </c>
    </row>
    <row r="32" spans="2:16" ht="15.75" customHeight="1" x14ac:dyDescent="0.15">
      <c r="B32" s="210"/>
      <c r="C32" s="210"/>
      <c r="D32" s="219"/>
      <c r="E32" s="219"/>
      <c r="F32" s="216"/>
      <c r="G32" s="55">
        <f>((+O24+O25+O26)*(0.9/I7)*1)/12</f>
        <v>1216705.6000000001</v>
      </c>
      <c r="H32" s="62" t="s">
        <v>30</v>
      </c>
      <c r="I32" s="186">
        <v>0</v>
      </c>
      <c r="J32" s="86" t="s">
        <v>31</v>
      </c>
      <c r="K32" s="86" t="s">
        <v>95</v>
      </c>
      <c r="L32" s="86">
        <v>12</v>
      </c>
      <c r="M32" s="86" t="s">
        <v>33</v>
      </c>
      <c r="N32" s="86" t="s">
        <v>32</v>
      </c>
      <c r="O32" s="31">
        <f>G32*I32*L32</f>
        <v>0</v>
      </c>
      <c r="P32" s="67" t="s">
        <v>109</v>
      </c>
    </row>
    <row r="33" spans="2:16" ht="15.75" customHeight="1" x14ac:dyDescent="0.15">
      <c r="B33" s="211"/>
      <c r="C33" s="211"/>
      <c r="D33" s="219"/>
      <c r="E33" s="219"/>
      <c r="F33" s="217"/>
      <c r="G33" s="107">
        <f>((O24+O25+O26)*(0.9/I7)*1)/12</f>
        <v>1216705.6000000001</v>
      </c>
      <c r="H33" s="109" t="s">
        <v>30</v>
      </c>
      <c r="I33" s="187">
        <v>0</v>
      </c>
      <c r="J33" s="87" t="s">
        <v>31</v>
      </c>
      <c r="K33" s="87" t="s">
        <v>95</v>
      </c>
      <c r="L33" s="87">
        <v>12</v>
      </c>
      <c r="M33" s="87" t="s">
        <v>33</v>
      </c>
      <c r="N33" s="87" t="s">
        <v>32</v>
      </c>
      <c r="O33" s="71">
        <f>G33*I33*L33</f>
        <v>0</v>
      </c>
      <c r="P33" s="68" t="s">
        <v>110</v>
      </c>
    </row>
    <row r="34" spans="2:16" ht="15.75" customHeight="1" x14ac:dyDescent="0.15">
      <c r="B34" s="218" t="s">
        <v>15</v>
      </c>
      <c r="C34" s="218" t="s">
        <v>15</v>
      </c>
      <c r="D34" s="122" t="s">
        <v>14</v>
      </c>
      <c r="E34" s="122" t="s">
        <v>14</v>
      </c>
      <c r="F34" s="41">
        <f>O34</f>
        <v>0</v>
      </c>
      <c r="G34" s="107"/>
      <c r="H34" s="109"/>
      <c r="I34" s="109"/>
      <c r="J34" s="87"/>
      <c r="K34" s="87"/>
      <c r="L34" s="87"/>
      <c r="M34" s="87"/>
      <c r="N34" s="87"/>
      <c r="O34" s="71">
        <f t="shared" si="2"/>
        <v>0</v>
      </c>
      <c r="P34" s="68" t="s">
        <v>140</v>
      </c>
    </row>
    <row r="35" spans="2:16" ht="15.75" customHeight="1" x14ac:dyDescent="0.15">
      <c r="B35" s="218"/>
      <c r="C35" s="218"/>
      <c r="D35" s="122" t="s">
        <v>16</v>
      </c>
      <c r="E35" s="122" t="s">
        <v>16</v>
      </c>
      <c r="F35" s="41">
        <v>0</v>
      </c>
      <c r="G35" s="103"/>
      <c r="H35" s="36"/>
      <c r="I35" s="36"/>
      <c r="J35" s="33"/>
      <c r="K35" s="33"/>
      <c r="L35" s="33"/>
      <c r="M35" s="33"/>
      <c r="N35" s="33"/>
      <c r="O35" s="54">
        <f t="shared" si="2"/>
        <v>0</v>
      </c>
      <c r="P35" s="22" t="s">
        <v>141</v>
      </c>
    </row>
    <row r="36" spans="2:16" ht="15.75" customHeight="1" x14ac:dyDescent="0.15">
      <c r="B36" s="27" t="s">
        <v>17</v>
      </c>
      <c r="C36" s="27" t="s">
        <v>17</v>
      </c>
      <c r="D36" s="27" t="s">
        <v>142</v>
      </c>
      <c r="E36" s="27" t="s">
        <v>142</v>
      </c>
      <c r="F36" s="41">
        <v>0</v>
      </c>
      <c r="G36" s="32"/>
      <c r="H36" s="33"/>
      <c r="I36" s="33"/>
      <c r="J36" s="33"/>
      <c r="K36" s="33"/>
      <c r="L36" s="33"/>
      <c r="M36" s="33"/>
      <c r="N36" s="33"/>
      <c r="O36" s="54">
        <f t="shared" si="2"/>
        <v>0</v>
      </c>
      <c r="P36" s="22" t="s">
        <v>143</v>
      </c>
    </row>
    <row r="37" spans="2:16" ht="15.75" customHeight="1" x14ac:dyDescent="0.15">
      <c r="B37" s="240" t="s">
        <v>4</v>
      </c>
      <c r="C37" s="240" t="s">
        <v>4</v>
      </c>
      <c r="D37" s="27" t="s">
        <v>66</v>
      </c>
      <c r="E37" s="27" t="s">
        <v>66</v>
      </c>
      <c r="F37" s="41">
        <v>0</v>
      </c>
      <c r="G37" s="32"/>
      <c r="H37" s="33"/>
      <c r="I37" s="33"/>
      <c r="J37" s="33"/>
      <c r="K37" s="33"/>
      <c r="L37" s="33"/>
      <c r="M37" s="33"/>
      <c r="N37" s="33"/>
      <c r="O37" s="54"/>
      <c r="P37" s="22" t="s">
        <v>144</v>
      </c>
    </row>
    <row r="38" spans="2:16" ht="15.75" customHeight="1" x14ac:dyDescent="0.15">
      <c r="B38" s="241"/>
      <c r="C38" s="241"/>
      <c r="D38" s="27" t="s">
        <v>145</v>
      </c>
      <c r="E38" s="27" t="s">
        <v>145</v>
      </c>
      <c r="F38" s="41">
        <v>0</v>
      </c>
      <c r="G38" s="32"/>
      <c r="H38" s="33"/>
      <c r="I38" s="33"/>
      <c r="J38" s="33"/>
      <c r="K38" s="33"/>
      <c r="L38" s="33"/>
      <c r="M38" s="33"/>
      <c r="N38" s="33"/>
      <c r="O38" s="54"/>
      <c r="P38" s="22" t="s">
        <v>197</v>
      </c>
    </row>
    <row r="39" spans="2:16" ht="15.75" customHeight="1" x14ac:dyDescent="0.15">
      <c r="B39" s="241"/>
      <c r="C39" s="241"/>
      <c r="D39" s="27" t="s">
        <v>146</v>
      </c>
      <c r="E39" s="27" t="s">
        <v>146</v>
      </c>
      <c r="F39" s="41">
        <v>0</v>
      </c>
      <c r="G39" s="32"/>
      <c r="H39" s="33"/>
      <c r="I39" s="33"/>
      <c r="J39" s="33"/>
      <c r="K39" s="33"/>
      <c r="L39" s="33"/>
      <c r="M39" s="33"/>
      <c r="N39" s="33"/>
      <c r="O39" s="54"/>
      <c r="P39" s="22" t="s">
        <v>198</v>
      </c>
    </row>
    <row r="40" spans="2:16" ht="15.75" customHeight="1" x14ac:dyDescent="0.15">
      <c r="B40" s="242"/>
      <c r="C40" s="242"/>
      <c r="D40" s="27" t="s">
        <v>147</v>
      </c>
      <c r="E40" s="27" t="s">
        <v>147</v>
      </c>
      <c r="F40" s="41">
        <v>0</v>
      </c>
      <c r="G40" s="32"/>
      <c r="H40" s="33"/>
      <c r="I40" s="33"/>
      <c r="J40" s="33"/>
      <c r="K40" s="33"/>
      <c r="L40" s="33"/>
      <c r="M40" s="33"/>
      <c r="N40" s="33"/>
      <c r="O40" s="54">
        <f t="shared" si="2"/>
        <v>0</v>
      </c>
      <c r="P40" s="22" t="s">
        <v>149</v>
      </c>
    </row>
    <row r="41" spans="2:16" ht="15.75" customHeight="1" x14ac:dyDescent="0.15">
      <c r="B41" s="239" t="s">
        <v>5</v>
      </c>
      <c r="C41" s="239" t="s">
        <v>5</v>
      </c>
      <c r="D41" s="123" t="s">
        <v>67</v>
      </c>
      <c r="E41" s="123" t="s">
        <v>67</v>
      </c>
      <c r="F41" s="41">
        <f t="shared" ref="F41" si="6">O41</f>
        <v>0</v>
      </c>
      <c r="G41" s="235"/>
      <c r="H41" s="236"/>
      <c r="I41" s="236"/>
      <c r="J41" s="236"/>
      <c r="K41" s="236"/>
      <c r="L41" s="236"/>
      <c r="M41" s="236"/>
      <c r="N41" s="236"/>
      <c r="O41" s="237"/>
      <c r="P41" s="95" t="s">
        <v>150</v>
      </c>
    </row>
    <row r="42" spans="2:16" ht="15.75" customHeight="1" x14ac:dyDescent="0.15">
      <c r="B42" s="239"/>
      <c r="C42" s="239"/>
      <c r="D42" s="123" t="s">
        <v>68</v>
      </c>
      <c r="E42" s="123" t="s">
        <v>68</v>
      </c>
      <c r="F42" s="41">
        <f>G42</f>
        <v>50000</v>
      </c>
      <c r="G42" s="235">
        <v>50000</v>
      </c>
      <c r="H42" s="236"/>
      <c r="I42" s="236"/>
      <c r="J42" s="236"/>
      <c r="K42" s="236"/>
      <c r="L42" s="236"/>
      <c r="M42" s="236"/>
      <c r="N42" s="236"/>
      <c r="O42" s="237"/>
      <c r="P42" s="65" t="s">
        <v>151</v>
      </c>
    </row>
    <row r="43" spans="2:16" ht="15.75" customHeight="1" x14ac:dyDescent="0.15">
      <c r="B43" s="239"/>
      <c r="C43" s="239"/>
      <c r="D43" s="123" t="s">
        <v>112</v>
      </c>
      <c r="E43" s="123" t="s">
        <v>112</v>
      </c>
      <c r="F43" s="112">
        <f>O43</f>
        <v>3600000</v>
      </c>
      <c r="G43" s="103">
        <v>50000</v>
      </c>
      <c r="H43" s="36" t="s">
        <v>30</v>
      </c>
      <c r="I43" s="36">
        <v>6</v>
      </c>
      <c r="J43" s="36" t="s">
        <v>31</v>
      </c>
      <c r="K43" s="36" t="s">
        <v>30</v>
      </c>
      <c r="L43" s="36">
        <v>12</v>
      </c>
      <c r="M43" s="36" t="s">
        <v>33</v>
      </c>
      <c r="N43" s="36" t="s">
        <v>32</v>
      </c>
      <c r="O43" s="104">
        <f t="shared" ref="O43" si="7">G43*I43*L43</f>
        <v>3600000</v>
      </c>
      <c r="P43" s="65" t="s">
        <v>152</v>
      </c>
    </row>
    <row r="44" spans="2:16" ht="15.75" customHeight="1" x14ac:dyDescent="0.15">
      <c r="B44" s="239"/>
      <c r="C44" s="239"/>
      <c r="D44" s="124" t="s">
        <v>69</v>
      </c>
      <c r="E44" s="124" t="s">
        <v>69</v>
      </c>
      <c r="F44" s="105">
        <f>O44</f>
        <v>0</v>
      </c>
      <c r="G44" s="107">
        <v>0</v>
      </c>
      <c r="H44" s="109"/>
      <c r="I44" s="109"/>
      <c r="J44" s="109"/>
      <c r="K44" s="109"/>
      <c r="L44" s="109"/>
      <c r="M44" s="109"/>
      <c r="N44" s="109"/>
      <c r="O44" s="90">
        <f t="shared" ref="O44" si="8">G44*I44*L44</f>
        <v>0</v>
      </c>
      <c r="P44" s="113" t="s">
        <v>153</v>
      </c>
    </row>
    <row r="45" spans="2:16" ht="15.75" customHeight="1" x14ac:dyDescent="0.15">
      <c r="B45" s="243" t="s">
        <v>192</v>
      </c>
      <c r="C45" s="243" t="s">
        <v>113</v>
      </c>
      <c r="D45" s="25" t="s">
        <v>156</v>
      </c>
      <c r="E45" s="25" t="s">
        <v>156</v>
      </c>
      <c r="F45" s="128">
        <f t="shared" ref="F45:F46" si="9">O45</f>
        <v>0</v>
      </c>
      <c r="G45" s="103">
        <v>0</v>
      </c>
      <c r="H45" s="36" t="s">
        <v>30</v>
      </c>
      <c r="I45" s="36"/>
      <c r="J45" s="36"/>
      <c r="K45" s="36"/>
      <c r="L45" s="36">
        <v>12</v>
      </c>
      <c r="M45" s="36" t="s">
        <v>64</v>
      </c>
      <c r="N45" s="36" t="s">
        <v>32</v>
      </c>
      <c r="O45" s="104">
        <f>G45*L45</f>
        <v>0</v>
      </c>
      <c r="P45" s="95" t="s">
        <v>154</v>
      </c>
    </row>
    <row r="46" spans="2:16" ht="15.75" customHeight="1" x14ac:dyDescent="0.15">
      <c r="B46" s="244"/>
      <c r="C46" s="244"/>
      <c r="D46" s="25" t="s">
        <v>54</v>
      </c>
      <c r="E46" s="25" t="s">
        <v>54</v>
      </c>
      <c r="F46" s="128">
        <f t="shared" si="9"/>
        <v>0</v>
      </c>
      <c r="G46" s="103">
        <v>0</v>
      </c>
      <c r="H46" s="36" t="s">
        <v>30</v>
      </c>
      <c r="I46" s="36"/>
      <c r="J46" s="36"/>
      <c r="K46" s="36"/>
      <c r="L46" s="36">
        <v>12</v>
      </c>
      <c r="M46" s="36" t="s">
        <v>33</v>
      </c>
      <c r="N46" s="36" t="s">
        <v>32</v>
      </c>
      <c r="O46" s="104">
        <f t="shared" ref="O46" si="10">G46*L46</f>
        <v>0</v>
      </c>
      <c r="P46" s="65" t="s">
        <v>155</v>
      </c>
    </row>
    <row r="47" spans="2:16" ht="15.75" customHeight="1" x14ac:dyDescent="0.15">
      <c r="B47" s="238" t="s">
        <v>6</v>
      </c>
      <c r="C47" s="238"/>
      <c r="D47" s="238"/>
      <c r="E47" s="238"/>
      <c r="F47" s="114">
        <f>SUM(F4:F46)</f>
        <v>252258092</v>
      </c>
      <c r="G47" s="235"/>
      <c r="H47" s="236"/>
      <c r="I47" s="236"/>
      <c r="J47" s="236"/>
      <c r="K47" s="236"/>
      <c r="L47" s="236"/>
      <c r="M47" s="236"/>
      <c r="N47" s="236"/>
      <c r="O47" s="237"/>
      <c r="P47" s="115"/>
    </row>
  </sheetData>
  <mergeCells count="36">
    <mergeCell ref="G47:O47"/>
    <mergeCell ref="G41:O41"/>
    <mergeCell ref="B47:E47"/>
    <mergeCell ref="B34:B35"/>
    <mergeCell ref="C34:C35"/>
    <mergeCell ref="C41:C44"/>
    <mergeCell ref="B41:B44"/>
    <mergeCell ref="G42:O42"/>
    <mergeCell ref="C37:C40"/>
    <mergeCell ref="B37:B40"/>
    <mergeCell ref="B45:B46"/>
    <mergeCell ref="C45:C46"/>
    <mergeCell ref="B1:P1"/>
    <mergeCell ref="B2:E2"/>
    <mergeCell ref="F2:F3"/>
    <mergeCell ref="G2:P3"/>
    <mergeCell ref="C4:C10"/>
    <mergeCell ref="F4:F6"/>
    <mergeCell ref="B4:B7"/>
    <mergeCell ref="E4:E6"/>
    <mergeCell ref="B24:B33"/>
    <mergeCell ref="B13:B21"/>
    <mergeCell ref="E15:E20"/>
    <mergeCell ref="F24:F26"/>
    <mergeCell ref="D4:D6"/>
    <mergeCell ref="B22:B23"/>
    <mergeCell ref="C22:C23"/>
    <mergeCell ref="E27:E33"/>
    <mergeCell ref="F27:F33"/>
    <mergeCell ref="F15:F20"/>
    <mergeCell ref="C13:C21"/>
    <mergeCell ref="D27:D33"/>
    <mergeCell ref="E24:E26"/>
    <mergeCell ref="D24:D26"/>
    <mergeCell ref="D15:D20"/>
    <mergeCell ref="C24:C33"/>
  </mergeCells>
  <phoneticPr fontId="1" type="noConversion"/>
  <pageMargins left="0.35" right="0" top="0.73" bottom="0" header="0" footer="0"/>
  <pageSetup paperSize="9" scale="70" firstPageNumber="4294967295" pageOrder="overThenDown" orientation="landscape" r:id="rId1"/>
  <headerFooter alignWithMargins="0">
    <oddHeader>&amp;L&amp;C&amp;R</oddHeader>
    <oddFooter>&amp;L&amp;C&amp;R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79"/>
  <sheetViews>
    <sheetView zoomScaleNormal="100" workbookViewId="0">
      <pane xSplit="1" ySplit="4" topLeftCell="D53" activePane="bottomRight" state="frozen"/>
      <selection pane="topRight" activeCell="B1" sqref="B1"/>
      <selection pane="bottomLeft" activeCell="A5" sqref="A5"/>
      <selection pane="bottomRight" activeCell="R24" sqref="R24"/>
    </sheetView>
  </sheetViews>
  <sheetFormatPr defaultRowHeight="12.75" customHeight="1" x14ac:dyDescent="0.15"/>
  <cols>
    <col min="1" max="1" width="2.28515625" style="10" customWidth="1"/>
    <col min="2" max="2" width="17.5703125" style="6" bestFit="1" customWidth="1"/>
    <col min="3" max="3" width="21.5703125" style="6" bestFit="1" customWidth="1"/>
    <col min="4" max="5" width="23.5703125" style="6" customWidth="1"/>
    <col min="6" max="6" width="19.140625" style="10" customWidth="1"/>
    <col min="7" max="7" width="14" style="9" customWidth="1"/>
    <col min="8" max="8" width="3.140625" style="15" customWidth="1"/>
    <col min="9" max="9" width="7.28515625" style="10" customWidth="1"/>
    <col min="10" max="10" width="3.7109375" style="10" customWidth="1"/>
    <col min="11" max="11" width="3.140625" style="15" customWidth="1"/>
    <col min="12" max="12" width="4.5703125" style="10" customWidth="1"/>
    <col min="13" max="13" width="3" style="10" customWidth="1"/>
    <col min="14" max="14" width="3.140625" style="15" customWidth="1"/>
    <col min="15" max="15" width="13" style="9" customWidth="1"/>
    <col min="16" max="16" width="58.140625" style="7" customWidth="1"/>
    <col min="17" max="17" width="14" style="7" customWidth="1"/>
    <col min="18" max="18" width="13.7109375" style="155" bestFit="1" customWidth="1"/>
    <col min="19" max="19" width="30.42578125" style="1" bestFit="1" customWidth="1"/>
    <col min="20" max="20" width="17.28515625" style="1" bestFit="1" customWidth="1"/>
    <col min="21" max="16384" width="9.140625" style="10"/>
  </cols>
  <sheetData>
    <row r="1" spans="1:20" s="80" customFormat="1" ht="48.75" customHeight="1" x14ac:dyDescent="0.15">
      <c r="B1" s="272" t="s">
        <v>239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</row>
    <row r="2" spans="1:20" s="8" customFormat="1" ht="4.5" hidden="1" customHeight="1" x14ac:dyDescent="0.15">
      <c r="A2" s="1"/>
      <c r="B2" s="5"/>
      <c r="C2" s="5"/>
      <c r="D2" s="5"/>
      <c r="E2" s="5"/>
      <c r="F2" s="10"/>
      <c r="G2" s="12"/>
      <c r="H2" s="15"/>
      <c r="K2" s="15"/>
      <c r="N2" s="15"/>
      <c r="O2" s="12"/>
      <c r="P2" s="11"/>
      <c r="Q2" s="1"/>
      <c r="R2" s="1"/>
      <c r="S2" s="1"/>
      <c r="T2" s="1"/>
    </row>
    <row r="3" spans="1:20" ht="30.75" customHeight="1" x14ac:dyDescent="0.15">
      <c r="A3" s="8"/>
      <c r="B3" s="274" t="s">
        <v>0</v>
      </c>
      <c r="C3" s="275"/>
      <c r="D3" s="275"/>
      <c r="E3" s="275"/>
      <c r="F3" s="276" t="s">
        <v>89</v>
      </c>
      <c r="G3" s="227" t="s">
        <v>34</v>
      </c>
      <c r="H3" s="228"/>
      <c r="I3" s="228"/>
      <c r="J3" s="228"/>
      <c r="K3" s="228"/>
      <c r="L3" s="228"/>
      <c r="M3" s="228"/>
      <c r="N3" s="228"/>
      <c r="O3" s="228"/>
      <c r="P3" s="229"/>
      <c r="Q3" s="1"/>
      <c r="R3" s="1"/>
    </row>
    <row r="4" spans="1:20" ht="30.75" customHeight="1" x14ac:dyDescent="0.15">
      <c r="B4" s="83" t="s">
        <v>1</v>
      </c>
      <c r="C4" s="83" t="s">
        <v>2</v>
      </c>
      <c r="D4" s="83" t="s">
        <v>3</v>
      </c>
      <c r="E4" s="83" t="s">
        <v>200</v>
      </c>
      <c r="F4" s="276"/>
      <c r="G4" s="230"/>
      <c r="H4" s="231"/>
      <c r="I4" s="231"/>
      <c r="J4" s="231"/>
      <c r="K4" s="231"/>
      <c r="L4" s="231"/>
      <c r="M4" s="231"/>
      <c r="N4" s="231"/>
      <c r="O4" s="231"/>
      <c r="P4" s="232"/>
      <c r="Q4" s="1"/>
      <c r="R4" s="1"/>
    </row>
    <row r="5" spans="1:20" s="8" customFormat="1" ht="15" customHeight="1" x14ac:dyDescent="0.15">
      <c r="A5" s="10"/>
      <c r="B5" s="277"/>
      <c r="C5" s="250"/>
      <c r="D5" s="250" t="s">
        <v>223</v>
      </c>
      <c r="E5" s="250" t="s">
        <v>204</v>
      </c>
      <c r="F5" s="251">
        <f>O5+O6</f>
        <v>96507840</v>
      </c>
      <c r="G5" s="182">
        <v>2010580</v>
      </c>
      <c r="H5" s="62" t="s">
        <v>30</v>
      </c>
      <c r="I5" s="62">
        <v>1</v>
      </c>
      <c r="J5" s="62" t="s">
        <v>31</v>
      </c>
      <c r="K5" s="62" t="s">
        <v>30</v>
      </c>
      <c r="L5" s="62">
        <v>12</v>
      </c>
      <c r="M5" s="62" t="s">
        <v>33</v>
      </c>
      <c r="N5" s="62" t="s">
        <v>32</v>
      </c>
      <c r="O5" s="93">
        <f t="shared" ref="O5:O10" si="0">G5*I5*L5</f>
        <v>24126960</v>
      </c>
      <c r="P5" s="74" t="s">
        <v>65</v>
      </c>
      <c r="Q5" s="172"/>
      <c r="R5" s="1"/>
      <c r="S5" s="1"/>
      <c r="T5" s="1"/>
    </row>
    <row r="6" spans="1:20" s="8" customFormat="1" ht="15" customHeight="1" x14ac:dyDescent="0.15">
      <c r="A6" s="10"/>
      <c r="B6" s="277"/>
      <c r="C6" s="250"/>
      <c r="D6" s="250"/>
      <c r="E6" s="250"/>
      <c r="F6" s="251"/>
      <c r="G6" s="182">
        <v>2010580</v>
      </c>
      <c r="H6" s="62" t="s">
        <v>30</v>
      </c>
      <c r="I6" s="62">
        <v>3</v>
      </c>
      <c r="J6" s="62" t="s">
        <v>31</v>
      </c>
      <c r="K6" s="62" t="s">
        <v>30</v>
      </c>
      <c r="L6" s="62">
        <v>12</v>
      </c>
      <c r="M6" s="62" t="s">
        <v>33</v>
      </c>
      <c r="N6" s="62" t="s">
        <v>32</v>
      </c>
      <c r="O6" s="93">
        <f>G6*I6*L6</f>
        <v>72380880</v>
      </c>
      <c r="P6" s="74" t="s">
        <v>85</v>
      </c>
      <c r="Q6" s="172"/>
      <c r="R6" s="1"/>
      <c r="S6" s="1"/>
      <c r="T6" s="1"/>
    </row>
    <row r="7" spans="1:20" s="8" customFormat="1" ht="15" customHeight="1" x14ac:dyDescent="0.15">
      <c r="A7" s="10"/>
      <c r="B7" s="277"/>
      <c r="C7" s="250"/>
      <c r="D7" s="250"/>
      <c r="E7" s="254" t="s">
        <v>205</v>
      </c>
      <c r="F7" s="252">
        <f>O8+O7</f>
        <v>48253920</v>
      </c>
      <c r="G7" s="190">
        <v>2010580</v>
      </c>
      <c r="H7" s="175" t="s">
        <v>30</v>
      </c>
      <c r="I7" s="108">
        <v>1</v>
      </c>
      <c r="J7" s="108" t="s">
        <v>31</v>
      </c>
      <c r="K7" s="108" t="s">
        <v>30</v>
      </c>
      <c r="L7" s="108">
        <v>12</v>
      </c>
      <c r="M7" s="108" t="s">
        <v>33</v>
      </c>
      <c r="N7" s="108" t="s">
        <v>32</v>
      </c>
      <c r="O7" s="89">
        <f>G7*I7*L7</f>
        <v>24126960</v>
      </c>
      <c r="P7" s="75" t="s">
        <v>222</v>
      </c>
      <c r="Q7" s="172"/>
      <c r="R7" s="1"/>
      <c r="S7" s="1"/>
      <c r="T7" s="1"/>
    </row>
    <row r="8" spans="1:20" s="8" customFormat="1" ht="15" customHeight="1" x14ac:dyDescent="0.15">
      <c r="A8" s="10"/>
      <c r="B8" s="277"/>
      <c r="C8" s="250"/>
      <c r="D8" s="250"/>
      <c r="E8" s="255"/>
      <c r="F8" s="253"/>
      <c r="G8" s="191">
        <v>2010580</v>
      </c>
      <c r="H8" s="174" t="s">
        <v>30</v>
      </c>
      <c r="I8" s="109">
        <v>1</v>
      </c>
      <c r="J8" s="109" t="s">
        <v>31</v>
      </c>
      <c r="K8" s="109" t="s">
        <v>30</v>
      </c>
      <c r="L8" s="109">
        <v>12</v>
      </c>
      <c r="M8" s="109" t="s">
        <v>33</v>
      </c>
      <c r="N8" s="109" t="s">
        <v>32</v>
      </c>
      <c r="O8" s="90">
        <f>G8*I8*L8</f>
        <v>24126960</v>
      </c>
      <c r="P8" s="35" t="s">
        <v>230</v>
      </c>
      <c r="Q8" s="172"/>
      <c r="R8" s="1"/>
      <c r="S8" s="1"/>
      <c r="T8" s="1"/>
    </row>
    <row r="9" spans="1:20" s="8" customFormat="1" ht="15" customHeight="1" x14ac:dyDescent="0.15">
      <c r="A9" s="10"/>
      <c r="B9" s="277"/>
      <c r="C9" s="250"/>
      <c r="D9" s="131" t="s">
        <v>114</v>
      </c>
      <c r="E9" s="131" t="s">
        <v>114</v>
      </c>
      <c r="F9" s="130">
        <f>O9</f>
        <v>600000</v>
      </c>
      <c r="G9" s="183">
        <v>50000</v>
      </c>
      <c r="H9" s="109" t="s">
        <v>97</v>
      </c>
      <c r="I9" s="109"/>
      <c r="J9" s="109"/>
      <c r="K9" s="109"/>
      <c r="L9" s="109">
        <v>12</v>
      </c>
      <c r="M9" s="109" t="s">
        <v>99</v>
      </c>
      <c r="N9" s="109" t="s">
        <v>100</v>
      </c>
      <c r="O9" s="90">
        <f>G9*L9</f>
        <v>600000</v>
      </c>
      <c r="P9" s="88" t="s">
        <v>101</v>
      </c>
      <c r="Q9" s="172"/>
      <c r="R9" s="245" t="s">
        <v>220</v>
      </c>
      <c r="S9" s="170" t="s">
        <v>219</v>
      </c>
      <c r="T9" s="195">
        <v>37932990</v>
      </c>
    </row>
    <row r="10" spans="1:20" s="8" customFormat="1" ht="15" customHeight="1" x14ac:dyDescent="0.15">
      <c r="B10" s="277"/>
      <c r="C10" s="250"/>
      <c r="D10" s="23" t="s">
        <v>39</v>
      </c>
      <c r="E10" s="23" t="s">
        <v>39</v>
      </c>
      <c r="F10" s="24">
        <f>SUM(O10)</f>
        <v>0</v>
      </c>
      <c r="G10" s="176">
        <v>0</v>
      </c>
      <c r="H10" s="36" t="s">
        <v>30</v>
      </c>
      <c r="I10" s="36"/>
      <c r="J10" s="36" t="s">
        <v>31</v>
      </c>
      <c r="K10" s="36" t="s">
        <v>30</v>
      </c>
      <c r="L10" s="36"/>
      <c r="M10" s="36" t="s">
        <v>33</v>
      </c>
      <c r="N10" s="36" t="s">
        <v>32</v>
      </c>
      <c r="O10" s="176">
        <f t="shared" si="0"/>
        <v>0</v>
      </c>
      <c r="P10" s="76"/>
      <c r="Q10" s="172"/>
      <c r="R10" s="246"/>
      <c r="S10" s="169" t="s">
        <v>218</v>
      </c>
      <c r="T10" s="196">
        <v>121385568</v>
      </c>
    </row>
    <row r="11" spans="1:20" s="8" customFormat="1" ht="30.75" customHeight="1" x14ac:dyDescent="0.15">
      <c r="B11" s="277"/>
      <c r="C11" s="250"/>
      <c r="D11" s="25" t="s">
        <v>61</v>
      </c>
      <c r="E11" s="25" t="s">
        <v>206</v>
      </c>
      <c r="F11" s="26">
        <f>O11</f>
        <v>8042320</v>
      </c>
      <c r="G11" s="56">
        <f>F5</f>
        <v>96507840</v>
      </c>
      <c r="H11" s="57"/>
      <c r="I11" s="57"/>
      <c r="J11" s="57"/>
      <c r="K11" s="57"/>
      <c r="L11" s="57"/>
      <c r="M11" s="57"/>
      <c r="N11" s="108" t="s">
        <v>32</v>
      </c>
      <c r="O11" s="58">
        <f>G11/12</f>
        <v>8042320</v>
      </c>
      <c r="P11" s="21" t="s">
        <v>94</v>
      </c>
      <c r="Q11" s="172"/>
      <c r="R11" s="247"/>
      <c r="S11" s="168" t="s">
        <v>217</v>
      </c>
      <c r="T11" s="171">
        <f>SUM(T9:T10)</f>
        <v>159318558</v>
      </c>
    </row>
    <row r="12" spans="1:20" s="8" customFormat="1" ht="30.75" customHeight="1" x14ac:dyDescent="0.15">
      <c r="B12" s="277"/>
      <c r="C12" s="250"/>
      <c r="D12" s="25" t="s">
        <v>61</v>
      </c>
      <c r="E12" s="25" t="s">
        <v>208</v>
      </c>
      <c r="F12" s="26">
        <f>O12</f>
        <v>2010580</v>
      </c>
      <c r="G12" s="56">
        <f>O8</f>
        <v>24126960</v>
      </c>
      <c r="H12" s="57"/>
      <c r="I12" s="57"/>
      <c r="J12" s="57"/>
      <c r="K12" s="57"/>
      <c r="L12" s="57"/>
      <c r="M12" s="57"/>
      <c r="N12" s="108" t="s">
        <v>32</v>
      </c>
      <c r="O12" s="58">
        <f>G12/12</f>
        <v>2010580</v>
      </c>
      <c r="P12" s="21" t="s">
        <v>229</v>
      </c>
      <c r="Q12" s="172"/>
      <c r="R12" s="246" t="s">
        <v>216</v>
      </c>
      <c r="S12" s="167" t="s">
        <v>203</v>
      </c>
      <c r="T12" s="166">
        <f>F5</f>
        <v>96507840</v>
      </c>
    </row>
    <row r="13" spans="1:20" ht="15" customHeight="1" x14ac:dyDescent="0.15">
      <c r="B13" s="277"/>
      <c r="C13" s="250"/>
      <c r="D13" s="243" t="s">
        <v>19</v>
      </c>
      <c r="E13" s="243" t="s">
        <v>207</v>
      </c>
      <c r="F13" s="257">
        <f>SUM(O13:O17)</f>
        <v>9352140.3391999993</v>
      </c>
      <c r="G13" s="106">
        <f>F5</f>
        <v>96507840</v>
      </c>
      <c r="H13" s="108" t="s">
        <v>30</v>
      </c>
      <c r="I13" s="192">
        <v>3.43</v>
      </c>
      <c r="J13" s="108" t="s">
        <v>38</v>
      </c>
      <c r="K13" s="108"/>
      <c r="L13" s="108"/>
      <c r="M13" s="108"/>
      <c r="N13" s="108" t="s">
        <v>32</v>
      </c>
      <c r="O13" s="89">
        <f>ROUNDDOWN(G13*I13/100,-1)</f>
        <v>3310210</v>
      </c>
      <c r="P13" s="133" t="s">
        <v>225</v>
      </c>
      <c r="Q13" s="172"/>
      <c r="R13" s="246"/>
      <c r="S13" s="167" t="s">
        <v>215</v>
      </c>
      <c r="T13" s="166">
        <f>F11</f>
        <v>8042320</v>
      </c>
    </row>
    <row r="14" spans="1:20" ht="15" customHeight="1" x14ac:dyDescent="0.15">
      <c r="B14" s="277"/>
      <c r="C14" s="250"/>
      <c r="D14" s="256"/>
      <c r="E14" s="256"/>
      <c r="F14" s="258"/>
      <c r="G14" s="55">
        <f>F5</f>
        <v>96507840</v>
      </c>
      <c r="H14" s="62" t="s">
        <v>30</v>
      </c>
      <c r="I14" s="193">
        <v>5.76</v>
      </c>
      <c r="J14" s="62" t="s">
        <v>38</v>
      </c>
      <c r="K14" s="62"/>
      <c r="L14" s="62"/>
      <c r="M14" s="62"/>
      <c r="N14" s="62" t="s">
        <v>32</v>
      </c>
      <c r="O14" s="93">
        <f>ROUNDDOWN(O13*I14/100,-1)</f>
        <v>190660</v>
      </c>
      <c r="P14" s="134" t="s">
        <v>226</v>
      </c>
      <c r="Q14" s="172"/>
      <c r="R14" s="246"/>
      <c r="S14" s="167" t="s">
        <v>214</v>
      </c>
      <c r="T14" s="166">
        <f>F13</f>
        <v>9352140.3391999993</v>
      </c>
    </row>
    <row r="15" spans="1:20" ht="15" customHeight="1" x14ac:dyDescent="0.15">
      <c r="B15" s="277"/>
      <c r="C15" s="250"/>
      <c r="D15" s="256"/>
      <c r="E15" s="256"/>
      <c r="F15" s="258"/>
      <c r="G15" s="55">
        <f>F5</f>
        <v>96507840</v>
      </c>
      <c r="H15" s="62" t="s">
        <v>30</v>
      </c>
      <c r="I15" s="193">
        <v>4.5</v>
      </c>
      <c r="J15" s="62" t="s">
        <v>38</v>
      </c>
      <c r="K15" s="62"/>
      <c r="L15" s="62"/>
      <c r="M15" s="62"/>
      <c r="N15" s="62" t="s">
        <v>32</v>
      </c>
      <c r="O15" s="93">
        <f>G15*I15/100</f>
        <v>4342852.8</v>
      </c>
      <c r="P15" s="134" t="s">
        <v>210</v>
      </c>
      <c r="Q15" s="172"/>
      <c r="R15" s="246"/>
      <c r="S15" s="167" t="s">
        <v>114</v>
      </c>
      <c r="T15" s="166">
        <f>O9</f>
        <v>600000</v>
      </c>
    </row>
    <row r="16" spans="1:20" ht="15" customHeight="1" x14ac:dyDescent="0.15">
      <c r="B16" s="277"/>
      <c r="C16" s="250"/>
      <c r="D16" s="256"/>
      <c r="E16" s="256"/>
      <c r="F16" s="258"/>
      <c r="G16" s="55">
        <f>F5</f>
        <v>96507840</v>
      </c>
      <c r="H16" s="62" t="s">
        <v>30</v>
      </c>
      <c r="I16" s="193">
        <v>0.8</v>
      </c>
      <c r="J16" s="62" t="s">
        <v>38</v>
      </c>
      <c r="K16" s="62"/>
      <c r="L16" s="62"/>
      <c r="M16" s="62"/>
      <c r="N16" s="62" t="s">
        <v>32</v>
      </c>
      <c r="O16" s="93">
        <f t="shared" ref="O16:O17" si="1">G16*I16/100</f>
        <v>772062.71999999997</v>
      </c>
      <c r="P16" s="134" t="s">
        <v>227</v>
      </c>
      <c r="Q16" s="172"/>
      <c r="R16" s="247"/>
      <c r="S16" s="165" t="s">
        <v>213</v>
      </c>
      <c r="T16" s="164">
        <f>SUM(T12:T15)</f>
        <v>114502300.3392</v>
      </c>
    </row>
    <row r="17" spans="1:20" ht="15" customHeight="1" x14ac:dyDescent="0.15">
      <c r="B17" s="277"/>
      <c r="C17" s="250"/>
      <c r="D17" s="244"/>
      <c r="E17" s="244"/>
      <c r="F17" s="259"/>
      <c r="G17" s="55">
        <f>F5</f>
        <v>96507840</v>
      </c>
      <c r="H17" s="109" t="s">
        <v>30</v>
      </c>
      <c r="I17" s="194">
        <v>0.76300000000000001</v>
      </c>
      <c r="J17" s="109" t="s">
        <v>38</v>
      </c>
      <c r="K17" s="109"/>
      <c r="L17" s="109"/>
      <c r="M17" s="109"/>
      <c r="N17" s="109" t="s">
        <v>32</v>
      </c>
      <c r="O17" s="90">
        <f t="shared" si="1"/>
        <v>736354.81920000003</v>
      </c>
      <c r="P17" s="135" t="s">
        <v>228</v>
      </c>
      <c r="Q17" s="172"/>
      <c r="R17"/>
      <c r="S17" s="163"/>
      <c r="T17" s="132"/>
    </row>
    <row r="18" spans="1:20" ht="15" customHeight="1" x14ac:dyDescent="0.15">
      <c r="B18" s="277"/>
      <c r="C18" s="250"/>
      <c r="D18" s="243" t="s">
        <v>19</v>
      </c>
      <c r="E18" s="243" t="s">
        <v>209</v>
      </c>
      <c r="F18" s="257">
        <f>SUM(O18:O22)</f>
        <v>2338027.5847999998</v>
      </c>
      <c r="G18" s="106">
        <f>O8</f>
        <v>24126960</v>
      </c>
      <c r="H18" s="108" t="s">
        <v>30</v>
      </c>
      <c r="I18" s="192">
        <v>3.43</v>
      </c>
      <c r="J18" s="108" t="s">
        <v>38</v>
      </c>
      <c r="K18" s="108"/>
      <c r="L18" s="108"/>
      <c r="M18" s="108"/>
      <c r="N18" s="108" t="s">
        <v>32</v>
      </c>
      <c r="O18" s="89">
        <f>ROUNDDOWN(G18*I18/100,-1)</f>
        <v>827550</v>
      </c>
      <c r="P18" s="133" t="s">
        <v>231</v>
      </c>
      <c r="Q18" s="172"/>
      <c r="R18" s="248" t="s">
        <v>221</v>
      </c>
      <c r="S18" s="248"/>
      <c r="T18" s="162">
        <f>T11*64.7%</f>
        <v>103079107.02600001</v>
      </c>
    </row>
    <row r="19" spans="1:20" ht="15" customHeight="1" x14ac:dyDescent="0.15">
      <c r="B19" s="277"/>
      <c r="C19" s="250"/>
      <c r="D19" s="256"/>
      <c r="E19" s="256"/>
      <c r="F19" s="258"/>
      <c r="G19" s="55">
        <f>O18</f>
        <v>827550</v>
      </c>
      <c r="H19" s="62" t="s">
        <v>30</v>
      </c>
      <c r="I19" s="193">
        <v>5.76</v>
      </c>
      <c r="J19" s="62" t="s">
        <v>38</v>
      </c>
      <c r="K19" s="62"/>
      <c r="L19" s="62"/>
      <c r="M19" s="62"/>
      <c r="N19" s="62" t="s">
        <v>32</v>
      </c>
      <c r="O19" s="93">
        <f>ROUNDDOWN(O18*I19/100,-1)</f>
        <v>47660</v>
      </c>
      <c r="P19" s="134" t="s">
        <v>232</v>
      </c>
      <c r="Q19" s="172"/>
      <c r="R19" s="161"/>
      <c r="S19" s="161"/>
      <c r="T19" s="160"/>
    </row>
    <row r="20" spans="1:20" ht="15" customHeight="1" x14ac:dyDescent="0.15">
      <c r="B20" s="277"/>
      <c r="C20" s="250"/>
      <c r="D20" s="256"/>
      <c r="E20" s="256"/>
      <c r="F20" s="258"/>
      <c r="G20" s="55">
        <f>O8</f>
        <v>24126960</v>
      </c>
      <c r="H20" s="62" t="s">
        <v>30</v>
      </c>
      <c r="I20" s="193">
        <v>4.5</v>
      </c>
      <c r="J20" s="62" t="s">
        <v>38</v>
      </c>
      <c r="K20" s="62"/>
      <c r="L20" s="62"/>
      <c r="M20" s="62"/>
      <c r="N20" s="62" t="s">
        <v>32</v>
      </c>
      <c r="O20" s="93">
        <f>G20*I20/100</f>
        <v>1085713.2</v>
      </c>
      <c r="P20" s="134" t="s">
        <v>233</v>
      </c>
      <c r="Q20" s="172"/>
      <c r="R20" s="249" t="s">
        <v>212</v>
      </c>
      <c r="S20" s="249"/>
      <c r="T20" s="159">
        <f>T18-T16</f>
        <v>-11423193.313199997</v>
      </c>
    </row>
    <row r="21" spans="1:20" ht="15" customHeight="1" x14ac:dyDescent="0.15">
      <c r="B21" s="277"/>
      <c r="C21" s="250"/>
      <c r="D21" s="256"/>
      <c r="E21" s="256"/>
      <c r="F21" s="258"/>
      <c r="G21" s="55">
        <f>O8</f>
        <v>24126960</v>
      </c>
      <c r="H21" s="62" t="s">
        <v>30</v>
      </c>
      <c r="I21" s="193">
        <v>0.8</v>
      </c>
      <c r="J21" s="62" t="s">
        <v>38</v>
      </c>
      <c r="K21" s="62"/>
      <c r="L21" s="62"/>
      <c r="M21" s="62"/>
      <c r="N21" s="62" t="s">
        <v>32</v>
      </c>
      <c r="O21" s="93">
        <f t="shared" ref="O21:O22" si="2">G21*I21/100</f>
        <v>193015.67999999999</v>
      </c>
      <c r="P21" s="134" t="s">
        <v>234</v>
      </c>
      <c r="Q21" s="172"/>
      <c r="R21" s="1"/>
    </row>
    <row r="22" spans="1:20" ht="15" customHeight="1" x14ac:dyDescent="0.15">
      <c r="B22" s="277"/>
      <c r="C22" s="255"/>
      <c r="D22" s="244"/>
      <c r="E22" s="244"/>
      <c r="F22" s="259"/>
      <c r="G22" s="55">
        <f>O8</f>
        <v>24126960</v>
      </c>
      <c r="H22" s="109" t="s">
        <v>30</v>
      </c>
      <c r="I22" s="194">
        <v>0.76300000000000001</v>
      </c>
      <c r="J22" s="109" t="s">
        <v>38</v>
      </c>
      <c r="K22" s="109"/>
      <c r="L22" s="109"/>
      <c r="M22" s="109"/>
      <c r="N22" s="109" t="s">
        <v>32</v>
      </c>
      <c r="O22" s="90">
        <f t="shared" si="2"/>
        <v>184088.70480000001</v>
      </c>
      <c r="P22" s="135" t="s">
        <v>235</v>
      </c>
      <c r="Q22" s="172"/>
    </row>
    <row r="23" spans="1:20" s="1" customFormat="1" ht="15" customHeight="1" x14ac:dyDescent="0.15">
      <c r="A23" s="140"/>
      <c r="B23" s="277"/>
      <c r="C23" s="260" t="s">
        <v>62</v>
      </c>
      <c r="D23" s="261"/>
      <c r="E23" s="262"/>
      <c r="F23" s="141">
        <f>SUM(F5:F22)</f>
        <v>167104827.92399999</v>
      </c>
      <c r="G23" s="142"/>
      <c r="H23" s="143"/>
      <c r="I23" s="143"/>
      <c r="J23" s="143"/>
      <c r="K23" s="143"/>
      <c r="L23" s="143"/>
      <c r="M23" s="143"/>
      <c r="N23" s="143"/>
      <c r="O23" s="144"/>
      <c r="P23" s="145"/>
      <c r="Q23" s="172"/>
      <c r="R23" s="155"/>
    </row>
    <row r="24" spans="1:20" ht="15" customHeight="1" x14ac:dyDescent="0.15">
      <c r="B24" s="277"/>
      <c r="C24" s="243" t="s">
        <v>40</v>
      </c>
      <c r="D24" s="25" t="s">
        <v>20</v>
      </c>
      <c r="E24" s="25" t="s">
        <v>20</v>
      </c>
      <c r="F24" s="24">
        <f>O24</f>
        <v>240000</v>
      </c>
      <c r="G24" s="79">
        <v>20000</v>
      </c>
      <c r="H24" s="36" t="s">
        <v>30</v>
      </c>
      <c r="I24" s="36"/>
      <c r="J24" s="36"/>
      <c r="K24" s="36"/>
      <c r="L24" s="109">
        <v>12</v>
      </c>
      <c r="M24" s="36" t="s">
        <v>33</v>
      </c>
      <c r="N24" s="36" t="s">
        <v>32</v>
      </c>
      <c r="O24" s="104">
        <f>G24*L24</f>
        <v>240000</v>
      </c>
      <c r="P24" s="129" t="s">
        <v>195</v>
      </c>
      <c r="Q24" s="172"/>
    </row>
    <row r="25" spans="1:20" ht="15" customHeight="1" x14ac:dyDescent="0.15">
      <c r="B25" s="277"/>
      <c r="C25" s="256"/>
      <c r="D25" s="25" t="s">
        <v>41</v>
      </c>
      <c r="E25" s="25" t="s">
        <v>41</v>
      </c>
      <c r="F25" s="24">
        <f>O25</f>
        <v>240000</v>
      </c>
      <c r="G25" s="79">
        <v>20000</v>
      </c>
      <c r="H25" s="36" t="s">
        <v>30</v>
      </c>
      <c r="I25" s="36"/>
      <c r="J25" s="36"/>
      <c r="K25" s="36"/>
      <c r="L25" s="36">
        <v>12</v>
      </c>
      <c r="M25" s="36" t="s">
        <v>33</v>
      </c>
      <c r="N25" s="36" t="s">
        <v>32</v>
      </c>
      <c r="O25" s="104">
        <f t="shared" ref="O25:O29" si="3">G25*L25</f>
        <v>240000</v>
      </c>
      <c r="P25" s="76" t="s">
        <v>194</v>
      </c>
      <c r="Q25" s="172"/>
    </row>
    <row r="26" spans="1:20" ht="15" customHeight="1" x14ac:dyDescent="0.15">
      <c r="B26" s="277"/>
      <c r="C26" s="244"/>
      <c r="D26" s="25" t="s">
        <v>21</v>
      </c>
      <c r="E26" s="25" t="s">
        <v>21</v>
      </c>
      <c r="F26" s="24">
        <f>O26</f>
        <v>240000</v>
      </c>
      <c r="G26" s="79">
        <v>20000</v>
      </c>
      <c r="H26" s="36" t="s">
        <v>30</v>
      </c>
      <c r="I26" s="36"/>
      <c r="J26" s="36"/>
      <c r="K26" s="36"/>
      <c r="L26" s="36">
        <v>12</v>
      </c>
      <c r="M26" s="36" t="s">
        <v>33</v>
      </c>
      <c r="N26" s="36" t="s">
        <v>32</v>
      </c>
      <c r="O26" s="104">
        <f t="shared" si="3"/>
        <v>240000</v>
      </c>
      <c r="P26" s="76" t="s">
        <v>193</v>
      </c>
      <c r="Q26" s="172"/>
    </row>
    <row r="27" spans="1:20" ht="15" customHeight="1" x14ac:dyDescent="0.15">
      <c r="B27" s="277"/>
      <c r="C27" s="282" t="s">
        <v>62</v>
      </c>
      <c r="D27" s="266"/>
      <c r="E27" s="283"/>
      <c r="F27" s="146">
        <f>SUM(F24:F26)</f>
        <v>720000</v>
      </c>
      <c r="G27" s="136"/>
      <c r="H27" s="137"/>
      <c r="I27" s="137"/>
      <c r="J27" s="137"/>
      <c r="K27" s="137"/>
      <c r="L27" s="137"/>
      <c r="M27" s="137"/>
      <c r="N27" s="137"/>
      <c r="O27" s="138"/>
      <c r="P27" s="139"/>
      <c r="Q27" s="172"/>
    </row>
    <row r="28" spans="1:20" ht="15" customHeight="1" x14ac:dyDescent="0.15">
      <c r="B28" s="277"/>
      <c r="C28" s="243" t="s">
        <v>22</v>
      </c>
      <c r="D28" s="25" t="s">
        <v>23</v>
      </c>
      <c r="E28" s="25" t="s">
        <v>23</v>
      </c>
      <c r="F28" s="24">
        <f>O28</f>
        <v>600000</v>
      </c>
      <c r="G28" s="79">
        <v>50000</v>
      </c>
      <c r="H28" s="36" t="s">
        <v>30</v>
      </c>
      <c r="I28" s="36"/>
      <c r="J28" s="36"/>
      <c r="K28" s="36"/>
      <c r="L28" s="36">
        <v>12</v>
      </c>
      <c r="M28" s="36" t="s">
        <v>33</v>
      </c>
      <c r="N28" s="36" t="s">
        <v>32</v>
      </c>
      <c r="O28" s="104">
        <f t="shared" si="3"/>
        <v>600000</v>
      </c>
      <c r="P28" s="75" t="s">
        <v>56</v>
      </c>
      <c r="Q28" s="172"/>
    </row>
    <row r="29" spans="1:20" ht="15" customHeight="1" x14ac:dyDescent="0.15">
      <c r="B29" s="277"/>
      <c r="C29" s="256"/>
      <c r="D29" s="243" t="s">
        <v>42</v>
      </c>
      <c r="E29" s="243" t="s">
        <v>42</v>
      </c>
      <c r="F29" s="279">
        <f>SUM(O29:O37)</f>
        <v>4780000</v>
      </c>
      <c r="G29" s="77">
        <v>100000</v>
      </c>
      <c r="H29" s="108" t="s">
        <v>30</v>
      </c>
      <c r="I29" s="108"/>
      <c r="J29" s="108"/>
      <c r="K29" s="108"/>
      <c r="L29" s="108">
        <v>12</v>
      </c>
      <c r="M29" s="108" t="s">
        <v>33</v>
      </c>
      <c r="N29" s="108" t="s">
        <v>32</v>
      </c>
      <c r="O29" s="89">
        <f t="shared" si="3"/>
        <v>1200000</v>
      </c>
      <c r="P29" s="75" t="s">
        <v>91</v>
      </c>
      <c r="Q29" s="172"/>
    </row>
    <row r="30" spans="1:20" ht="15" customHeight="1" x14ac:dyDescent="0.15">
      <c r="B30" s="277"/>
      <c r="C30" s="256"/>
      <c r="D30" s="256"/>
      <c r="E30" s="256"/>
      <c r="F30" s="280"/>
      <c r="G30" s="78">
        <v>100000</v>
      </c>
      <c r="H30" s="62" t="s">
        <v>30</v>
      </c>
      <c r="I30" s="62"/>
      <c r="J30" s="62"/>
      <c r="K30" s="62"/>
      <c r="L30" s="62">
        <v>1</v>
      </c>
      <c r="M30" s="62" t="s">
        <v>35</v>
      </c>
      <c r="N30" s="62" t="s">
        <v>32</v>
      </c>
      <c r="O30" s="93">
        <f>G30*L30</f>
        <v>100000</v>
      </c>
      <c r="P30" s="74" t="s">
        <v>92</v>
      </c>
      <c r="Q30" s="172"/>
    </row>
    <row r="31" spans="1:20" ht="15" customHeight="1" x14ac:dyDescent="0.15">
      <c r="B31" s="277"/>
      <c r="C31" s="256"/>
      <c r="D31" s="256"/>
      <c r="E31" s="256"/>
      <c r="F31" s="280"/>
      <c r="G31" s="78">
        <v>30000</v>
      </c>
      <c r="H31" s="62" t="s">
        <v>30</v>
      </c>
      <c r="I31" s="62"/>
      <c r="J31" s="62"/>
      <c r="K31" s="62"/>
      <c r="L31" s="62">
        <v>12</v>
      </c>
      <c r="M31" s="62" t="s">
        <v>33</v>
      </c>
      <c r="N31" s="62" t="s">
        <v>32</v>
      </c>
      <c r="O31" s="93">
        <f t="shared" ref="O31:O38" si="4">G31*L31</f>
        <v>360000</v>
      </c>
      <c r="P31" s="74" t="s">
        <v>157</v>
      </c>
      <c r="Q31" s="172"/>
    </row>
    <row r="32" spans="1:20" ht="15" customHeight="1" x14ac:dyDescent="0.15">
      <c r="B32" s="277"/>
      <c r="C32" s="256"/>
      <c r="D32" s="256"/>
      <c r="E32" s="256"/>
      <c r="F32" s="280"/>
      <c r="G32" s="78">
        <v>30000</v>
      </c>
      <c r="H32" s="62" t="s">
        <v>30</v>
      </c>
      <c r="I32" s="62"/>
      <c r="J32" s="62"/>
      <c r="K32" s="62"/>
      <c r="L32" s="62">
        <v>12</v>
      </c>
      <c r="M32" s="62" t="s">
        <v>33</v>
      </c>
      <c r="N32" s="62" t="s">
        <v>32</v>
      </c>
      <c r="O32" s="93">
        <f t="shared" si="4"/>
        <v>360000</v>
      </c>
      <c r="P32" s="74" t="s">
        <v>158</v>
      </c>
      <c r="Q32" s="172"/>
      <c r="R32" s="1"/>
    </row>
    <row r="33" spans="1:20" ht="15" customHeight="1" x14ac:dyDescent="0.15">
      <c r="B33" s="277"/>
      <c r="C33" s="256"/>
      <c r="D33" s="256"/>
      <c r="E33" s="256"/>
      <c r="F33" s="280"/>
      <c r="G33" s="78">
        <v>30000</v>
      </c>
      <c r="H33" s="62" t="s">
        <v>30</v>
      </c>
      <c r="I33" s="62"/>
      <c r="J33" s="62"/>
      <c r="K33" s="62"/>
      <c r="L33" s="62">
        <v>12</v>
      </c>
      <c r="M33" s="62" t="s">
        <v>33</v>
      </c>
      <c r="N33" s="62" t="s">
        <v>32</v>
      </c>
      <c r="O33" s="93">
        <f t="shared" si="4"/>
        <v>360000</v>
      </c>
      <c r="P33" s="74" t="s">
        <v>159</v>
      </c>
      <c r="Q33" s="172"/>
      <c r="R33" s="1"/>
    </row>
    <row r="34" spans="1:20" ht="15" customHeight="1" x14ac:dyDescent="0.15">
      <c r="B34" s="277"/>
      <c r="C34" s="256"/>
      <c r="D34" s="256"/>
      <c r="E34" s="256"/>
      <c r="F34" s="280"/>
      <c r="G34" s="78">
        <v>100000</v>
      </c>
      <c r="H34" s="62" t="s">
        <v>30</v>
      </c>
      <c r="I34" s="62"/>
      <c r="J34" s="62"/>
      <c r="K34" s="62"/>
      <c r="L34" s="62">
        <v>12</v>
      </c>
      <c r="M34" s="62" t="s">
        <v>33</v>
      </c>
      <c r="N34" s="62" t="s">
        <v>32</v>
      </c>
      <c r="O34" s="93">
        <f t="shared" si="4"/>
        <v>1200000</v>
      </c>
      <c r="P34" s="74" t="s">
        <v>160</v>
      </c>
      <c r="Q34" s="172"/>
      <c r="R34" s="1"/>
    </row>
    <row r="35" spans="1:20" ht="15" customHeight="1" x14ac:dyDescent="0.15">
      <c r="B35" s="277"/>
      <c r="C35" s="256"/>
      <c r="D35" s="256"/>
      <c r="E35" s="256"/>
      <c r="F35" s="280"/>
      <c r="G35" s="78">
        <v>20000</v>
      </c>
      <c r="H35" s="62" t="s">
        <v>30</v>
      </c>
      <c r="I35" s="62"/>
      <c r="J35" s="62"/>
      <c r="K35" s="62"/>
      <c r="L35" s="62">
        <v>12</v>
      </c>
      <c r="M35" s="62" t="s">
        <v>33</v>
      </c>
      <c r="N35" s="62" t="s">
        <v>32</v>
      </c>
      <c r="O35" s="93">
        <f t="shared" si="4"/>
        <v>240000</v>
      </c>
      <c r="P35" s="74" t="s">
        <v>161</v>
      </c>
      <c r="Q35" s="172"/>
      <c r="R35" s="156"/>
    </row>
    <row r="36" spans="1:20" ht="15" customHeight="1" x14ac:dyDescent="0.15">
      <c r="B36" s="277"/>
      <c r="C36" s="256"/>
      <c r="D36" s="256"/>
      <c r="E36" s="256"/>
      <c r="F36" s="280"/>
      <c r="G36" s="78">
        <v>30000</v>
      </c>
      <c r="H36" s="62" t="s">
        <v>30</v>
      </c>
      <c r="I36" s="62"/>
      <c r="J36" s="62"/>
      <c r="K36" s="62"/>
      <c r="L36" s="62">
        <v>12</v>
      </c>
      <c r="M36" s="62" t="s">
        <v>33</v>
      </c>
      <c r="N36" s="62" t="s">
        <v>32</v>
      </c>
      <c r="O36" s="93">
        <f t="shared" si="4"/>
        <v>360000</v>
      </c>
      <c r="P36" s="74" t="s">
        <v>162</v>
      </c>
      <c r="Q36" s="172"/>
    </row>
    <row r="37" spans="1:20" ht="15" customHeight="1" x14ac:dyDescent="0.15">
      <c r="B37" s="277"/>
      <c r="C37" s="256"/>
      <c r="D37" s="256"/>
      <c r="E37" s="256"/>
      <c r="F37" s="280"/>
      <c r="G37" s="78">
        <v>50000</v>
      </c>
      <c r="H37" s="62" t="s">
        <v>30</v>
      </c>
      <c r="I37" s="62"/>
      <c r="J37" s="62"/>
      <c r="K37" s="62"/>
      <c r="L37" s="62">
        <v>12</v>
      </c>
      <c r="M37" s="62" t="s">
        <v>33</v>
      </c>
      <c r="N37" s="62" t="s">
        <v>32</v>
      </c>
      <c r="O37" s="93">
        <f t="shared" si="4"/>
        <v>600000</v>
      </c>
      <c r="P37" s="35" t="s">
        <v>163</v>
      </c>
      <c r="Q37" s="172"/>
    </row>
    <row r="38" spans="1:20" s="8" customFormat="1" ht="15" customHeight="1" x14ac:dyDescent="0.15">
      <c r="A38" s="10"/>
      <c r="B38" s="277"/>
      <c r="C38" s="256"/>
      <c r="D38" s="243" t="s">
        <v>211</v>
      </c>
      <c r="E38" s="243" t="s">
        <v>211</v>
      </c>
      <c r="F38" s="279">
        <f>SUM(O38:O46)</f>
        <v>5850000</v>
      </c>
      <c r="G38" s="59">
        <v>15000</v>
      </c>
      <c r="H38" s="108" t="s">
        <v>97</v>
      </c>
      <c r="I38" s="108"/>
      <c r="J38" s="108"/>
      <c r="K38" s="108"/>
      <c r="L38" s="110">
        <v>12</v>
      </c>
      <c r="M38" s="110" t="s">
        <v>99</v>
      </c>
      <c r="N38" s="108" t="s">
        <v>32</v>
      </c>
      <c r="O38" s="89">
        <f t="shared" si="4"/>
        <v>180000</v>
      </c>
      <c r="P38" s="74" t="s">
        <v>164</v>
      </c>
      <c r="Q38" s="172"/>
      <c r="R38" s="155"/>
      <c r="S38" s="1"/>
      <c r="T38" s="1"/>
    </row>
    <row r="39" spans="1:20" s="8" customFormat="1" ht="15" customHeight="1" x14ac:dyDescent="0.15">
      <c r="A39" s="10"/>
      <c r="B39" s="277"/>
      <c r="C39" s="256"/>
      <c r="D39" s="256"/>
      <c r="E39" s="256"/>
      <c r="F39" s="280"/>
      <c r="G39" s="94">
        <v>50000</v>
      </c>
      <c r="H39" s="62" t="s">
        <v>97</v>
      </c>
      <c r="I39" s="62"/>
      <c r="J39" s="62"/>
      <c r="K39" s="62"/>
      <c r="L39" s="20">
        <v>12</v>
      </c>
      <c r="M39" s="20" t="s">
        <v>99</v>
      </c>
      <c r="N39" s="62" t="s">
        <v>32</v>
      </c>
      <c r="O39" s="93">
        <f>G39*L39</f>
        <v>600000</v>
      </c>
      <c r="P39" s="74" t="s">
        <v>165</v>
      </c>
      <c r="Q39" s="172"/>
      <c r="R39" s="156"/>
      <c r="S39" s="1"/>
      <c r="T39" s="1"/>
    </row>
    <row r="40" spans="1:20" s="8" customFormat="1" ht="15" customHeight="1" x14ac:dyDescent="0.15">
      <c r="A40" s="10"/>
      <c r="B40" s="277"/>
      <c r="C40" s="256"/>
      <c r="D40" s="256"/>
      <c r="E40" s="256"/>
      <c r="F40" s="280"/>
      <c r="G40" s="94">
        <v>50000</v>
      </c>
      <c r="H40" s="62" t="s">
        <v>97</v>
      </c>
      <c r="I40" s="62"/>
      <c r="J40" s="62"/>
      <c r="K40" s="62"/>
      <c r="L40" s="20">
        <v>12</v>
      </c>
      <c r="M40" s="20" t="s">
        <v>99</v>
      </c>
      <c r="N40" s="62" t="s">
        <v>32</v>
      </c>
      <c r="O40" s="93">
        <f t="shared" ref="O40:O45" si="5">G40*L40</f>
        <v>600000</v>
      </c>
      <c r="P40" s="74" t="s">
        <v>166</v>
      </c>
      <c r="Q40" s="172"/>
      <c r="R40" s="155"/>
      <c r="S40" s="1"/>
      <c r="T40" s="1"/>
    </row>
    <row r="41" spans="1:20" s="8" customFormat="1" ht="15" customHeight="1" x14ac:dyDescent="0.15">
      <c r="A41" s="10"/>
      <c r="B41" s="277"/>
      <c r="C41" s="256"/>
      <c r="D41" s="256"/>
      <c r="E41" s="256"/>
      <c r="F41" s="280"/>
      <c r="G41" s="94">
        <v>150000</v>
      </c>
      <c r="H41" s="62" t="s">
        <v>97</v>
      </c>
      <c r="I41" s="62"/>
      <c r="J41" s="62"/>
      <c r="K41" s="62"/>
      <c r="L41" s="20">
        <v>12</v>
      </c>
      <c r="M41" s="20" t="s">
        <v>99</v>
      </c>
      <c r="N41" s="62" t="s">
        <v>32</v>
      </c>
      <c r="O41" s="93">
        <f t="shared" si="5"/>
        <v>1800000</v>
      </c>
      <c r="P41" s="74" t="s">
        <v>199</v>
      </c>
      <c r="Q41" s="172"/>
      <c r="R41" s="155"/>
      <c r="S41" s="1"/>
      <c r="T41" s="1"/>
    </row>
    <row r="42" spans="1:20" s="8" customFormat="1" ht="15" customHeight="1" x14ac:dyDescent="0.15">
      <c r="A42" s="10"/>
      <c r="B42" s="277"/>
      <c r="C42" s="256"/>
      <c r="D42" s="256"/>
      <c r="E42" s="256"/>
      <c r="F42" s="280"/>
      <c r="G42" s="94">
        <v>125000</v>
      </c>
      <c r="H42" s="62" t="s">
        <v>97</v>
      </c>
      <c r="I42" s="62"/>
      <c r="J42" s="62"/>
      <c r="K42" s="62"/>
      <c r="L42" s="20">
        <v>12</v>
      </c>
      <c r="M42" s="20" t="s">
        <v>99</v>
      </c>
      <c r="N42" s="62" t="s">
        <v>32</v>
      </c>
      <c r="O42" s="93">
        <f t="shared" si="5"/>
        <v>1500000</v>
      </c>
      <c r="P42" s="74" t="s">
        <v>167</v>
      </c>
      <c r="Q42" s="172"/>
      <c r="R42" s="158"/>
      <c r="S42" s="1"/>
      <c r="T42" s="1"/>
    </row>
    <row r="43" spans="1:20" ht="15" customHeight="1" x14ac:dyDescent="0.15">
      <c r="A43" s="8"/>
      <c r="B43" s="277"/>
      <c r="C43" s="256"/>
      <c r="D43" s="256"/>
      <c r="E43" s="256"/>
      <c r="F43" s="280"/>
      <c r="G43" s="94">
        <v>30000</v>
      </c>
      <c r="H43" s="62" t="s">
        <v>30</v>
      </c>
      <c r="I43" s="62"/>
      <c r="J43" s="62"/>
      <c r="K43" s="62"/>
      <c r="L43" s="20">
        <v>12</v>
      </c>
      <c r="M43" s="20" t="s">
        <v>33</v>
      </c>
      <c r="N43" s="62" t="s">
        <v>32</v>
      </c>
      <c r="O43" s="93">
        <f t="shared" si="5"/>
        <v>360000</v>
      </c>
      <c r="P43" s="74" t="s">
        <v>168</v>
      </c>
      <c r="Q43" s="172"/>
      <c r="R43" s="158"/>
    </row>
    <row r="44" spans="1:20" ht="15" customHeight="1" x14ac:dyDescent="0.15">
      <c r="A44" s="8"/>
      <c r="B44" s="277"/>
      <c r="C44" s="256"/>
      <c r="D44" s="256"/>
      <c r="E44" s="256"/>
      <c r="F44" s="280"/>
      <c r="G44" s="94">
        <v>400000</v>
      </c>
      <c r="H44" s="62" t="s">
        <v>30</v>
      </c>
      <c r="I44" s="62"/>
      <c r="J44" s="62"/>
      <c r="K44" s="62"/>
      <c r="L44" s="20">
        <v>1</v>
      </c>
      <c r="M44" s="20" t="s">
        <v>35</v>
      </c>
      <c r="N44" s="62" t="s">
        <v>32</v>
      </c>
      <c r="O44" s="93">
        <f t="shared" si="5"/>
        <v>400000</v>
      </c>
      <c r="P44" s="74" t="s">
        <v>169</v>
      </c>
      <c r="Q44" s="172"/>
    </row>
    <row r="45" spans="1:20" ht="15" customHeight="1" x14ac:dyDescent="0.15">
      <c r="A45" s="8"/>
      <c r="B45" s="277"/>
      <c r="C45" s="256"/>
      <c r="D45" s="256"/>
      <c r="E45" s="256"/>
      <c r="F45" s="280"/>
      <c r="G45" s="94">
        <v>30000</v>
      </c>
      <c r="H45" s="62" t="s">
        <v>30</v>
      </c>
      <c r="I45" s="62"/>
      <c r="J45" s="62"/>
      <c r="K45" s="62"/>
      <c r="L45" s="20">
        <v>12</v>
      </c>
      <c r="M45" s="20" t="s">
        <v>33</v>
      </c>
      <c r="N45" s="62" t="s">
        <v>32</v>
      </c>
      <c r="O45" s="93">
        <f t="shared" si="5"/>
        <v>360000</v>
      </c>
      <c r="P45" s="74" t="s">
        <v>170</v>
      </c>
      <c r="Q45" s="172"/>
      <c r="R45" s="157"/>
    </row>
    <row r="46" spans="1:20" ht="15" customHeight="1" x14ac:dyDescent="0.15">
      <c r="A46" s="8"/>
      <c r="B46" s="277"/>
      <c r="C46" s="256"/>
      <c r="D46" s="244"/>
      <c r="E46" s="244"/>
      <c r="F46" s="281"/>
      <c r="G46" s="60">
        <v>25000</v>
      </c>
      <c r="H46" s="109" t="s">
        <v>30</v>
      </c>
      <c r="I46" s="109"/>
      <c r="J46" s="62"/>
      <c r="K46" s="62"/>
      <c r="L46" s="111">
        <v>2</v>
      </c>
      <c r="M46" s="111" t="s">
        <v>31</v>
      </c>
      <c r="N46" s="62" t="s">
        <v>32</v>
      </c>
      <c r="O46" s="90">
        <f>G46*L46</f>
        <v>50000</v>
      </c>
      <c r="P46" s="35" t="s">
        <v>171</v>
      </c>
      <c r="Q46" s="172"/>
      <c r="R46" s="157"/>
    </row>
    <row r="47" spans="1:20" s="8" customFormat="1" ht="15" customHeight="1" x14ac:dyDescent="0.15">
      <c r="A47" s="10"/>
      <c r="B47" s="277"/>
      <c r="C47" s="256"/>
      <c r="D47" s="263" t="s">
        <v>43</v>
      </c>
      <c r="E47" s="263" t="s">
        <v>43</v>
      </c>
      <c r="F47" s="267">
        <f>SUM(O47:O48)</f>
        <v>600000</v>
      </c>
      <c r="G47" s="61">
        <v>40000</v>
      </c>
      <c r="H47" s="62" t="s">
        <v>30</v>
      </c>
      <c r="I47" s="62"/>
      <c r="J47" s="108"/>
      <c r="K47" s="108"/>
      <c r="L47" s="20">
        <v>12</v>
      </c>
      <c r="M47" s="20" t="s">
        <v>33</v>
      </c>
      <c r="N47" s="108" t="s">
        <v>32</v>
      </c>
      <c r="O47" s="61">
        <f t="shared" ref="O47:O54" si="6">G47*L47</f>
        <v>480000</v>
      </c>
      <c r="P47" s="75" t="s">
        <v>172</v>
      </c>
      <c r="Q47" s="172"/>
      <c r="R47" s="157"/>
      <c r="S47" s="1"/>
      <c r="T47" s="1"/>
    </row>
    <row r="48" spans="1:20" s="8" customFormat="1" ht="15" customHeight="1" x14ac:dyDescent="0.15">
      <c r="A48" s="10"/>
      <c r="B48" s="277"/>
      <c r="C48" s="256"/>
      <c r="D48" s="263"/>
      <c r="E48" s="263"/>
      <c r="F48" s="268"/>
      <c r="G48" s="61">
        <v>10000</v>
      </c>
      <c r="H48" s="62" t="s">
        <v>30</v>
      </c>
      <c r="I48" s="62"/>
      <c r="J48" s="62"/>
      <c r="K48" s="20"/>
      <c r="L48" s="111">
        <v>12</v>
      </c>
      <c r="M48" s="20" t="s">
        <v>33</v>
      </c>
      <c r="N48" s="20" t="s">
        <v>32</v>
      </c>
      <c r="O48" s="61">
        <f t="shared" si="6"/>
        <v>120000</v>
      </c>
      <c r="P48" s="74" t="s">
        <v>173</v>
      </c>
      <c r="Q48" s="172"/>
      <c r="R48" s="155"/>
      <c r="S48" s="1"/>
      <c r="T48" s="1"/>
    </row>
    <row r="49" spans="1:20" s="8" customFormat="1" ht="15" customHeight="1" x14ac:dyDescent="0.15">
      <c r="B49" s="277"/>
      <c r="C49" s="256"/>
      <c r="D49" s="23" t="s">
        <v>224</v>
      </c>
      <c r="E49" s="23" t="s">
        <v>24</v>
      </c>
      <c r="F49" s="28">
        <f>O49</f>
        <v>6000000</v>
      </c>
      <c r="G49" s="59">
        <v>500000</v>
      </c>
      <c r="H49" s="108" t="s">
        <v>30</v>
      </c>
      <c r="I49" s="108"/>
      <c r="J49" s="108"/>
      <c r="K49" s="110"/>
      <c r="L49" s="91">
        <v>12</v>
      </c>
      <c r="M49" s="110" t="s">
        <v>33</v>
      </c>
      <c r="N49" s="110" t="s">
        <v>32</v>
      </c>
      <c r="O49" s="89">
        <f t="shared" si="6"/>
        <v>6000000</v>
      </c>
      <c r="P49" s="76" t="s">
        <v>174</v>
      </c>
      <c r="Q49" s="172"/>
      <c r="R49" s="155"/>
      <c r="S49" s="1"/>
      <c r="T49" s="1"/>
    </row>
    <row r="50" spans="1:20" s="8" customFormat="1" ht="15" customHeight="1" x14ac:dyDescent="0.15">
      <c r="B50" s="278"/>
      <c r="C50" s="244"/>
      <c r="D50" s="23" t="s">
        <v>24</v>
      </c>
      <c r="E50" s="23" t="s">
        <v>24</v>
      </c>
      <c r="F50" s="28">
        <f>O50</f>
        <v>360000</v>
      </c>
      <c r="G50" s="59">
        <v>30000</v>
      </c>
      <c r="H50" s="108" t="s">
        <v>30</v>
      </c>
      <c r="I50" s="108"/>
      <c r="J50" s="108"/>
      <c r="K50" s="110"/>
      <c r="L50" s="20">
        <v>12</v>
      </c>
      <c r="M50" s="110" t="s">
        <v>33</v>
      </c>
      <c r="N50" s="110" t="s">
        <v>32</v>
      </c>
      <c r="O50" s="89">
        <f t="shared" si="6"/>
        <v>360000</v>
      </c>
      <c r="P50" s="76" t="s">
        <v>174</v>
      </c>
      <c r="Q50" s="172"/>
      <c r="R50" s="155"/>
      <c r="S50" s="1"/>
      <c r="T50" s="1"/>
    </row>
    <row r="51" spans="1:20" s="147" customFormat="1" ht="15" customHeight="1" x14ac:dyDescent="0.15">
      <c r="B51" s="269" t="s">
        <v>62</v>
      </c>
      <c r="C51" s="270"/>
      <c r="D51" s="270"/>
      <c r="E51" s="271"/>
      <c r="F51" s="146">
        <f>F50+F47+F38+F29+F49+F28</f>
        <v>18190000</v>
      </c>
      <c r="G51" s="148"/>
      <c r="H51" s="149"/>
      <c r="I51" s="149"/>
      <c r="J51" s="149"/>
      <c r="K51" s="149"/>
      <c r="L51" s="149"/>
      <c r="M51" s="149"/>
      <c r="N51" s="149"/>
      <c r="O51" s="178"/>
      <c r="P51" s="150"/>
      <c r="Q51" s="172"/>
      <c r="R51" s="156"/>
      <c r="S51" s="1"/>
      <c r="T51" s="1"/>
    </row>
    <row r="52" spans="1:20" s="8" customFormat="1" ht="15" customHeight="1" x14ac:dyDescent="0.15">
      <c r="B52" s="263" t="s">
        <v>83</v>
      </c>
      <c r="C52" s="243" t="s">
        <v>25</v>
      </c>
      <c r="D52" s="23" t="s">
        <v>25</v>
      </c>
      <c r="E52" s="23" t="s">
        <v>25</v>
      </c>
      <c r="F52" s="28">
        <f>O52</f>
        <v>0</v>
      </c>
      <c r="G52" s="103">
        <v>0</v>
      </c>
      <c r="H52" s="36" t="s">
        <v>30</v>
      </c>
      <c r="I52" s="36"/>
      <c r="J52" s="36"/>
      <c r="K52" s="91"/>
      <c r="L52" s="91">
        <v>6</v>
      </c>
      <c r="M52" s="91" t="s">
        <v>35</v>
      </c>
      <c r="N52" s="91" t="s">
        <v>32</v>
      </c>
      <c r="O52" s="92">
        <f t="shared" si="6"/>
        <v>0</v>
      </c>
      <c r="P52" s="76" t="s">
        <v>175</v>
      </c>
      <c r="Q52" s="172"/>
      <c r="R52" s="155"/>
      <c r="S52" s="1"/>
      <c r="T52" s="1"/>
    </row>
    <row r="53" spans="1:20" s="8" customFormat="1" ht="15" customHeight="1" x14ac:dyDescent="0.15">
      <c r="B53" s="263"/>
      <c r="C53" s="256"/>
      <c r="D53" s="25" t="s">
        <v>44</v>
      </c>
      <c r="E53" s="25" t="s">
        <v>44</v>
      </c>
      <c r="F53" s="63">
        <f>O53</f>
        <v>60000</v>
      </c>
      <c r="G53" s="55">
        <v>10000</v>
      </c>
      <c r="H53" s="62" t="s">
        <v>30</v>
      </c>
      <c r="I53" s="62"/>
      <c r="J53" s="62"/>
      <c r="K53" s="20"/>
      <c r="L53" s="20">
        <v>6</v>
      </c>
      <c r="M53" s="20" t="s">
        <v>35</v>
      </c>
      <c r="N53" s="20" t="s">
        <v>32</v>
      </c>
      <c r="O53" s="34">
        <f t="shared" si="6"/>
        <v>60000</v>
      </c>
      <c r="P53" s="74" t="s">
        <v>176</v>
      </c>
      <c r="Q53" s="172"/>
      <c r="R53" s="155"/>
      <c r="S53" s="1"/>
      <c r="T53" s="1"/>
    </row>
    <row r="54" spans="1:20" s="8" customFormat="1" ht="15" customHeight="1" x14ac:dyDescent="0.15">
      <c r="B54" s="263"/>
      <c r="C54" s="244"/>
      <c r="D54" s="25" t="s">
        <v>26</v>
      </c>
      <c r="E54" s="25" t="s">
        <v>26</v>
      </c>
      <c r="F54" s="28">
        <f>O54</f>
        <v>0</v>
      </c>
      <c r="G54" s="103">
        <v>0</v>
      </c>
      <c r="H54" s="36" t="s">
        <v>30</v>
      </c>
      <c r="I54" s="36"/>
      <c r="J54" s="36"/>
      <c r="K54" s="91"/>
      <c r="L54" s="91">
        <v>12</v>
      </c>
      <c r="M54" s="91" t="s">
        <v>33</v>
      </c>
      <c r="N54" s="91" t="s">
        <v>32</v>
      </c>
      <c r="O54" s="92">
        <f t="shared" si="6"/>
        <v>0</v>
      </c>
      <c r="P54" s="76" t="s">
        <v>115</v>
      </c>
      <c r="Q54" s="172"/>
      <c r="R54" s="155"/>
      <c r="S54" s="1"/>
      <c r="T54" s="1"/>
    </row>
    <row r="55" spans="1:20" s="8" customFormat="1" ht="15" customHeight="1" x14ac:dyDescent="0.15">
      <c r="B55" s="243" t="s">
        <v>45</v>
      </c>
      <c r="C55" s="243" t="s">
        <v>27</v>
      </c>
      <c r="D55" s="243" t="s">
        <v>46</v>
      </c>
      <c r="E55" s="243" t="s">
        <v>46</v>
      </c>
      <c r="F55" s="267">
        <f>O55+O56+O57+O58</f>
        <v>36450000</v>
      </c>
      <c r="G55" s="106">
        <v>10000</v>
      </c>
      <c r="H55" s="108" t="s">
        <v>30</v>
      </c>
      <c r="I55" s="108">
        <v>9</v>
      </c>
      <c r="J55" s="108" t="s">
        <v>30</v>
      </c>
      <c r="K55" s="108"/>
      <c r="L55" s="108">
        <v>365</v>
      </c>
      <c r="M55" s="108" t="s">
        <v>59</v>
      </c>
      <c r="N55" s="108" t="s">
        <v>32</v>
      </c>
      <c r="O55" s="89">
        <f>G55*I55*L55</f>
        <v>32850000</v>
      </c>
      <c r="P55" s="95" t="s">
        <v>201</v>
      </c>
      <c r="Q55" s="172"/>
      <c r="R55" s="155"/>
      <c r="S55" s="1"/>
      <c r="T55" s="1"/>
    </row>
    <row r="56" spans="1:20" s="8" customFormat="1" ht="15" customHeight="1" x14ac:dyDescent="0.15">
      <c r="B56" s="256"/>
      <c r="C56" s="256"/>
      <c r="D56" s="256"/>
      <c r="E56" s="256"/>
      <c r="F56" s="268"/>
      <c r="G56" s="106">
        <v>50000</v>
      </c>
      <c r="H56" s="108" t="s">
        <v>97</v>
      </c>
      <c r="I56" s="108">
        <v>6</v>
      </c>
      <c r="J56" s="108" t="s">
        <v>98</v>
      </c>
      <c r="K56" s="108"/>
      <c r="L56" s="108">
        <v>12</v>
      </c>
      <c r="M56" s="108" t="s">
        <v>99</v>
      </c>
      <c r="N56" s="108" t="s">
        <v>100</v>
      </c>
      <c r="O56" s="89">
        <f>G56*I56*L56</f>
        <v>3600000</v>
      </c>
      <c r="P56" s="95" t="s">
        <v>202</v>
      </c>
      <c r="Q56" s="172"/>
      <c r="R56" s="155"/>
      <c r="S56" s="1"/>
      <c r="T56" s="1"/>
    </row>
    <row r="57" spans="1:20" s="8" customFormat="1" ht="15" customHeight="1" x14ac:dyDescent="0.15">
      <c r="B57" s="256"/>
      <c r="C57" s="256"/>
      <c r="D57" s="256"/>
      <c r="E57" s="256"/>
      <c r="F57" s="268"/>
      <c r="G57" s="106"/>
      <c r="H57" s="108"/>
      <c r="I57" s="108"/>
      <c r="J57" s="108"/>
      <c r="K57" s="108"/>
      <c r="L57" s="91">
        <v>12</v>
      </c>
      <c r="M57" s="91" t="s">
        <v>99</v>
      </c>
      <c r="N57" s="91" t="s">
        <v>100</v>
      </c>
      <c r="O57" s="92">
        <f>'세입안(산출내역)'!O15+'세입안(산출내역)'!O17</f>
        <v>0</v>
      </c>
      <c r="P57" s="95" t="s">
        <v>177</v>
      </c>
      <c r="Q57" s="172"/>
      <c r="R57" s="155"/>
      <c r="S57" s="1"/>
      <c r="T57" s="1"/>
    </row>
    <row r="58" spans="1:20" s="8" customFormat="1" ht="15" customHeight="1" x14ac:dyDescent="0.15">
      <c r="B58" s="256"/>
      <c r="C58" s="256"/>
      <c r="D58" s="244"/>
      <c r="E58" s="244"/>
      <c r="F58" s="284"/>
      <c r="G58" s="106"/>
      <c r="H58" s="108" t="s">
        <v>97</v>
      </c>
      <c r="I58" s="108"/>
      <c r="J58" s="108"/>
      <c r="K58" s="108"/>
      <c r="L58" s="108">
        <v>1</v>
      </c>
      <c r="M58" s="108" t="s">
        <v>103</v>
      </c>
      <c r="N58" s="108"/>
      <c r="O58" s="92">
        <f>'세입안(산출내역)'!O16</f>
        <v>0</v>
      </c>
      <c r="P58" s="95" t="s">
        <v>178</v>
      </c>
      <c r="Q58" s="172"/>
      <c r="R58" s="155"/>
      <c r="S58" s="1"/>
      <c r="T58" s="1"/>
    </row>
    <row r="59" spans="1:20" s="8" customFormat="1" ht="15" customHeight="1" x14ac:dyDescent="0.15">
      <c r="B59" s="256"/>
      <c r="C59" s="256"/>
      <c r="D59" s="25" t="s">
        <v>28</v>
      </c>
      <c r="E59" s="25" t="s">
        <v>28</v>
      </c>
      <c r="F59" s="116">
        <f>O59</f>
        <v>240000</v>
      </c>
      <c r="G59" s="97">
        <v>20000</v>
      </c>
      <c r="H59" s="118" t="s">
        <v>30</v>
      </c>
      <c r="I59" s="108"/>
      <c r="J59" s="108"/>
      <c r="K59" s="110"/>
      <c r="L59" s="84">
        <v>12</v>
      </c>
      <c r="M59" s="84" t="s">
        <v>33</v>
      </c>
      <c r="N59" s="84" t="s">
        <v>32</v>
      </c>
      <c r="O59" s="98">
        <f>G59*L59</f>
        <v>240000</v>
      </c>
      <c r="P59" s="117" t="s">
        <v>179</v>
      </c>
      <c r="Q59" s="172"/>
      <c r="R59" s="155"/>
      <c r="S59" s="1"/>
      <c r="T59" s="1"/>
    </row>
    <row r="60" spans="1:20" s="8" customFormat="1" ht="15" customHeight="1" x14ac:dyDescent="0.15">
      <c r="A60" s="10"/>
      <c r="B60" s="256"/>
      <c r="C60" s="256"/>
      <c r="D60" s="25" t="s">
        <v>47</v>
      </c>
      <c r="E60" s="25" t="s">
        <v>47</v>
      </c>
      <c r="F60" s="28">
        <f t="shared" ref="F60:F61" si="7">O60</f>
        <v>360000</v>
      </c>
      <c r="G60" s="106">
        <v>30000</v>
      </c>
      <c r="H60" s="108" t="s">
        <v>30</v>
      </c>
      <c r="I60" s="108"/>
      <c r="J60" s="108"/>
      <c r="K60" s="110"/>
      <c r="L60" s="84">
        <v>12</v>
      </c>
      <c r="M60" s="110" t="s">
        <v>33</v>
      </c>
      <c r="N60" s="110" t="s">
        <v>32</v>
      </c>
      <c r="O60" s="102">
        <f>G60*L60</f>
        <v>360000</v>
      </c>
      <c r="P60" s="76" t="s">
        <v>180</v>
      </c>
      <c r="Q60" s="172"/>
      <c r="R60" s="155"/>
      <c r="S60" s="1"/>
      <c r="T60" s="1"/>
    </row>
    <row r="61" spans="1:20" s="8" customFormat="1" ht="15" customHeight="1" x14ac:dyDescent="0.15">
      <c r="B61" s="256"/>
      <c r="C61" s="256"/>
      <c r="D61" s="25" t="s">
        <v>29</v>
      </c>
      <c r="E61" s="25" t="s">
        <v>29</v>
      </c>
      <c r="F61" s="28">
        <f t="shared" si="7"/>
        <v>0</v>
      </c>
      <c r="G61" s="106">
        <v>0</v>
      </c>
      <c r="H61" s="108" t="s">
        <v>30</v>
      </c>
      <c r="I61" s="108"/>
      <c r="J61" s="108"/>
      <c r="K61" s="110"/>
      <c r="L61" s="84">
        <v>12</v>
      </c>
      <c r="M61" s="110" t="s">
        <v>33</v>
      </c>
      <c r="N61" s="110" t="s">
        <v>32</v>
      </c>
      <c r="O61" s="102">
        <f>G61*L61</f>
        <v>0</v>
      </c>
      <c r="P61" s="76"/>
      <c r="Q61" s="172"/>
      <c r="R61" s="155"/>
      <c r="S61" s="1"/>
      <c r="T61" s="1"/>
    </row>
    <row r="62" spans="1:20" ht="15" customHeight="1" x14ac:dyDescent="0.15">
      <c r="A62" s="8"/>
      <c r="B62" s="256"/>
      <c r="C62" s="256"/>
      <c r="D62" s="243" t="s">
        <v>116</v>
      </c>
      <c r="E62" s="243" t="s">
        <v>116</v>
      </c>
      <c r="F62" s="267">
        <f>O62+O63</f>
        <v>1200000</v>
      </c>
      <c r="G62" s="97">
        <v>100000</v>
      </c>
      <c r="H62" s="108" t="s">
        <v>30</v>
      </c>
      <c r="I62" s="108"/>
      <c r="J62" s="108"/>
      <c r="K62" s="110"/>
      <c r="L62" s="84">
        <v>12</v>
      </c>
      <c r="M62" s="84" t="s">
        <v>33</v>
      </c>
      <c r="N62" s="84" t="s">
        <v>32</v>
      </c>
      <c r="O62" s="98">
        <f>G62*L62</f>
        <v>1200000</v>
      </c>
      <c r="P62" s="173" t="s">
        <v>181</v>
      </c>
      <c r="Q62" s="172"/>
      <c r="R62" s="2"/>
      <c r="S62" s="2"/>
      <c r="T62" s="2"/>
    </row>
    <row r="63" spans="1:20" ht="15" customHeight="1" x14ac:dyDescent="0.15">
      <c r="B63" s="244"/>
      <c r="C63" s="244"/>
      <c r="D63" s="244"/>
      <c r="E63" s="244"/>
      <c r="F63" s="284"/>
      <c r="G63" s="99">
        <v>50000</v>
      </c>
      <c r="H63" s="109" t="s">
        <v>30</v>
      </c>
      <c r="I63" s="109">
        <v>0</v>
      </c>
      <c r="J63" s="109" t="s">
        <v>30</v>
      </c>
      <c r="K63" s="111">
        <v>12</v>
      </c>
      <c r="L63" s="100">
        <v>12</v>
      </c>
      <c r="M63" s="100" t="s">
        <v>33</v>
      </c>
      <c r="N63" s="100" t="s">
        <v>32</v>
      </c>
      <c r="O63" s="90">
        <f>G63*K63*I63*L63</f>
        <v>0</v>
      </c>
      <c r="P63" s="101" t="s">
        <v>196</v>
      </c>
      <c r="Q63" s="172"/>
    </row>
    <row r="64" spans="1:20" s="8" customFormat="1" ht="15" customHeight="1" x14ac:dyDescent="0.15">
      <c r="A64" s="10"/>
      <c r="B64" s="23" t="s">
        <v>71</v>
      </c>
      <c r="C64" s="23" t="s">
        <v>71</v>
      </c>
      <c r="D64" s="25" t="s">
        <v>111</v>
      </c>
      <c r="E64" s="25" t="s">
        <v>111</v>
      </c>
      <c r="F64" s="28">
        <f t="shared" ref="F64" si="8">O64</f>
        <v>3000000</v>
      </c>
      <c r="G64" s="103">
        <v>250000</v>
      </c>
      <c r="H64" s="36" t="s">
        <v>30</v>
      </c>
      <c r="I64" s="36"/>
      <c r="J64" s="36"/>
      <c r="K64" s="36"/>
      <c r="L64" s="36">
        <v>12</v>
      </c>
      <c r="M64" s="36" t="s">
        <v>33</v>
      </c>
      <c r="N64" s="36" t="s">
        <v>32</v>
      </c>
      <c r="O64" s="104">
        <f>G64*L64</f>
        <v>3000000</v>
      </c>
      <c r="P64" s="117" t="s">
        <v>187</v>
      </c>
      <c r="Q64" s="172"/>
      <c r="R64" s="155"/>
      <c r="S64" s="1"/>
      <c r="T64" s="1"/>
    </row>
    <row r="65" spans="1:20" s="8" customFormat="1" ht="18" customHeight="1" x14ac:dyDescent="0.15">
      <c r="B65" s="25" t="s">
        <v>82</v>
      </c>
      <c r="C65" s="25" t="s">
        <v>48</v>
      </c>
      <c r="D65" s="25" t="s">
        <v>48</v>
      </c>
      <c r="E65" s="25" t="s">
        <v>48</v>
      </c>
      <c r="F65" s="29">
        <f t="shared" ref="F65:F72" si="9">O65</f>
        <v>0</v>
      </c>
      <c r="G65" s="106"/>
      <c r="H65" s="108"/>
      <c r="I65" s="108"/>
      <c r="J65" s="108"/>
      <c r="K65" s="108"/>
      <c r="L65" s="108"/>
      <c r="M65" s="108"/>
      <c r="N65" s="108"/>
      <c r="O65" s="89"/>
      <c r="P65" s="117" t="s">
        <v>117</v>
      </c>
      <c r="Q65" s="172"/>
      <c r="R65" s="155"/>
      <c r="S65" s="1"/>
      <c r="T65" s="1"/>
    </row>
    <row r="66" spans="1:20" s="8" customFormat="1" ht="15" customHeight="1" x14ac:dyDescent="0.15">
      <c r="B66" s="243" t="s">
        <v>188</v>
      </c>
      <c r="C66" s="243" t="s">
        <v>49</v>
      </c>
      <c r="D66" s="25" t="s">
        <v>50</v>
      </c>
      <c r="E66" s="25" t="s">
        <v>50</v>
      </c>
      <c r="F66" s="28">
        <f t="shared" ref="F66" si="10">O66</f>
        <v>0</v>
      </c>
      <c r="G66" s="103">
        <v>0</v>
      </c>
      <c r="H66" s="36" t="s">
        <v>30</v>
      </c>
      <c r="I66" s="36"/>
      <c r="J66" s="36"/>
      <c r="K66" s="36"/>
      <c r="L66" s="36">
        <v>12</v>
      </c>
      <c r="M66" s="36" t="s">
        <v>33</v>
      </c>
      <c r="N66" s="36" t="s">
        <v>32</v>
      </c>
      <c r="O66" s="104">
        <f>G66*L66</f>
        <v>0</v>
      </c>
      <c r="P66" s="117" t="s">
        <v>182</v>
      </c>
      <c r="Q66" s="172"/>
      <c r="R66" s="155"/>
      <c r="S66" s="1"/>
      <c r="T66" s="1"/>
    </row>
    <row r="67" spans="1:20" ht="15" customHeight="1" x14ac:dyDescent="0.15">
      <c r="A67" s="8"/>
      <c r="B67" s="244"/>
      <c r="C67" s="244"/>
      <c r="D67" s="25" t="s">
        <v>51</v>
      </c>
      <c r="E67" s="25" t="s">
        <v>51</v>
      </c>
      <c r="F67" s="28">
        <f t="shared" si="9"/>
        <v>0</v>
      </c>
      <c r="G67" s="103">
        <v>0</v>
      </c>
      <c r="H67" s="36" t="s">
        <v>30</v>
      </c>
      <c r="I67" s="36"/>
      <c r="J67" s="36"/>
      <c r="K67" s="36"/>
      <c r="L67" s="36">
        <v>12</v>
      </c>
      <c r="M67" s="36" t="s">
        <v>33</v>
      </c>
      <c r="N67" s="36" t="s">
        <v>32</v>
      </c>
      <c r="O67" s="104">
        <f>G67*L67</f>
        <v>0</v>
      </c>
      <c r="P67" s="117" t="s">
        <v>183</v>
      </c>
      <c r="Q67" s="172"/>
    </row>
    <row r="68" spans="1:20" ht="15" customHeight="1" x14ac:dyDescent="0.15">
      <c r="B68" s="25" t="s">
        <v>52</v>
      </c>
      <c r="C68" s="25" t="s">
        <v>52</v>
      </c>
      <c r="D68" s="25" t="s">
        <v>52</v>
      </c>
      <c r="E68" s="25" t="s">
        <v>52</v>
      </c>
      <c r="F68" s="29">
        <f t="shared" si="9"/>
        <v>14000</v>
      </c>
      <c r="G68" s="38"/>
      <c r="H68" s="36"/>
      <c r="I68" s="36"/>
      <c r="J68" s="36"/>
      <c r="K68" s="36"/>
      <c r="L68" s="36"/>
      <c r="M68" s="36"/>
      <c r="N68" s="36"/>
      <c r="O68" s="104">
        <v>14000</v>
      </c>
      <c r="P68" s="73" t="s">
        <v>184</v>
      </c>
      <c r="Q68" s="172"/>
    </row>
    <row r="69" spans="1:20" ht="15" customHeight="1" x14ac:dyDescent="0.15">
      <c r="B69" s="243" t="s">
        <v>189</v>
      </c>
      <c r="C69" s="243" t="s">
        <v>189</v>
      </c>
      <c r="D69" s="25" t="s">
        <v>53</v>
      </c>
      <c r="E69" s="25" t="s">
        <v>53</v>
      </c>
      <c r="F69" s="28">
        <f t="shared" ref="F69:F70" si="11">O69</f>
        <v>10190</v>
      </c>
      <c r="G69" s="103"/>
      <c r="H69" s="36"/>
      <c r="I69" s="36"/>
      <c r="J69" s="36"/>
      <c r="K69" s="36"/>
      <c r="L69" s="36" t="s">
        <v>96</v>
      </c>
      <c r="M69" s="36"/>
      <c r="N69" s="36"/>
      <c r="O69" s="104">
        <v>10190</v>
      </c>
      <c r="P69" s="73"/>
      <c r="Q69" s="172"/>
    </row>
    <row r="70" spans="1:20" ht="15" customHeight="1" x14ac:dyDescent="0.15">
      <c r="B70" s="244"/>
      <c r="C70" s="244"/>
      <c r="D70" s="25" t="s">
        <v>190</v>
      </c>
      <c r="E70" s="25" t="s">
        <v>190</v>
      </c>
      <c r="F70" s="28">
        <f t="shared" si="11"/>
        <v>0</v>
      </c>
      <c r="G70" s="103"/>
      <c r="H70" s="36"/>
      <c r="I70" s="36"/>
      <c r="J70" s="36"/>
      <c r="K70" s="36"/>
      <c r="L70" s="36" t="s">
        <v>96</v>
      </c>
      <c r="M70" s="36"/>
      <c r="N70" s="36"/>
      <c r="O70" s="104">
        <v>0</v>
      </c>
      <c r="P70" s="73" t="s">
        <v>191</v>
      </c>
      <c r="Q70" s="172"/>
    </row>
    <row r="71" spans="1:20" ht="13.5" x14ac:dyDescent="0.15">
      <c r="B71" s="243" t="s">
        <v>192</v>
      </c>
      <c r="C71" s="243" t="s">
        <v>113</v>
      </c>
      <c r="D71" s="25" t="s">
        <v>156</v>
      </c>
      <c r="E71" s="25" t="s">
        <v>156</v>
      </c>
      <c r="F71" s="28">
        <f t="shared" si="9"/>
        <v>0</v>
      </c>
      <c r="G71" s="103">
        <v>0</v>
      </c>
      <c r="H71" s="36" t="s">
        <v>30</v>
      </c>
      <c r="I71" s="36"/>
      <c r="J71" s="36"/>
      <c r="K71" s="36"/>
      <c r="L71" s="36">
        <v>12</v>
      </c>
      <c r="M71" s="36" t="s">
        <v>64</v>
      </c>
      <c r="N71" s="36" t="s">
        <v>32</v>
      </c>
      <c r="O71" s="104">
        <f>G71*L71</f>
        <v>0</v>
      </c>
      <c r="P71" s="73" t="s">
        <v>185</v>
      </c>
      <c r="Q71" s="172"/>
    </row>
    <row r="72" spans="1:20" ht="15" customHeight="1" x14ac:dyDescent="0.15">
      <c r="B72" s="244"/>
      <c r="C72" s="244"/>
      <c r="D72" s="25" t="s">
        <v>54</v>
      </c>
      <c r="E72" s="25" t="s">
        <v>54</v>
      </c>
      <c r="F72" s="28">
        <f t="shared" si="9"/>
        <v>0</v>
      </c>
      <c r="G72" s="103">
        <v>0</v>
      </c>
      <c r="H72" s="36" t="s">
        <v>30</v>
      </c>
      <c r="I72" s="36"/>
      <c r="J72" s="36"/>
      <c r="K72" s="36"/>
      <c r="L72" s="36">
        <v>12</v>
      </c>
      <c r="M72" s="36" t="s">
        <v>33</v>
      </c>
      <c r="N72" s="36" t="s">
        <v>32</v>
      </c>
      <c r="O72" s="104">
        <f>G72*L72</f>
        <v>0</v>
      </c>
      <c r="P72" s="73" t="s">
        <v>186</v>
      </c>
      <c r="Q72" s="172"/>
    </row>
    <row r="73" spans="1:20" ht="15" customHeight="1" x14ac:dyDescent="0.15">
      <c r="B73" s="151"/>
      <c r="C73" s="266" t="s">
        <v>62</v>
      </c>
      <c r="D73" s="266"/>
      <c r="E73" s="266"/>
      <c r="F73" s="146">
        <f>SUM(F52:F72)</f>
        <v>41334190</v>
      </c>
      <c r="G73" s="152"/>
      <c r="H73" s="153"/>
      <c r="I73" s="153"/>
      <c r="J73" s="153"/>
      <c r="K73" s="153"/>
      <c r="L73" s="153"/>
      <c r="M73" s="153"/>
      <c r="N73" s="153"/>
      <c r="O73" s="154"/>
      <c r="P73" s="37"/>
      <c r="Q73" s="172"/>
    </row>
    <row r="74" spans="1:20" ht="15" customHeight="1" x14ac:dyDescent="0.15">
      <c r="B74" s="264" t="s">
        <v>55</v>
      </c>
      <c r="C74" s="265"/>
      <c r="D74" s="265"/>
      <c r="E74" s="265"/>
      <c r="F74" s="30">
        <f>F23+F27+F51+F73</f>
        <v>227349017.92399999</v>
      </c>
      <c r="G74" s="18"/>
      <c r="H74" s="16"/>
      <c r="I74" s="16"/>
      <c r="J74" s="16"/>
      <c r="K74" s="16"/>
      <c r="L74" s="16"/>
      <c r="M74" s="16"/>
      <c r="N74" s="16"/>
      <c r="O74" s="17"/>
      <c r="P74" s="19"/>
      <c r="Q74" s="172"/>
    </row>
    <row r="79" spans="1:20" ht="12.75" customHeight="1" x14ac:dyDescent="0.15">
      <c r="F79" s="177"/>
    </row>
  </sheetData>
  <mergeCells count="53">
    <mergeCell ref="F55:F58"/>
    <mergeCell ref="E62:E63"/>
    <mergeCell ref="F62:F63"/>
    <mergeCell ref="D55:D58"/>
    <mergeCell ref="D62:D63"/>
    <mergeCell ref="B1:P1"/>
    <mergeCell ref="B3:E3"/>
    <mergeCell ref="F3:F4"/>
    <mergeCell ref="G3:P4"/>
    <mergeCell ref="B5:B50"/>
    <mergeCell ref="C28:C50"/>
    <mergeCell ref="F38:F46"/>
    <mergeCell ref="E38:E46"/>
    <mergeCell ref="F29:F37"/>
    <mergeCell ref="C27:E27"/>
    <mergeCell ref="C5:C22"/>
    <mergeCell ref="F13:F17"/>
    <mergeCell ref="E13:E17"/>
    <mergeCell ref="E29:E37"/>
    <mergeCell ref="D5:D8"/>
    <mergeCell ref="D13:D17"/>
    <mergeCell ref="D29:D37"/>
    <mergeCell ref="D38:D46"/>
    <mergeCell ref="F47:F48"/>
    <mergeCell ref="B51:E51"/>
    <mergeCell ref="E47:E48"/>
    <mergeCell ref="B52:B54"/>
    <mergeCell ref="C52:C54"/>
    <mergeCell ref="D47:D48"/>
    <mergeCell ref="B74:E74"/>
    <mergeCell ref="C66:C67"/>
    <mergeCell ref="C73:E73"/>
    <mergeCell ref="B66:B67"/>
    <mergeCell ref="B71:B72"/>
    <mergeCell ref="C71:C72"/>
    <mergeCell ref="B69:B70"/>
    <mergeCell ref="C69:C70"/>
    <mergeCell ref="E55:E58"/>
    <mergeCell ref="C55:C63"/>
    <mergeCell ref="B55:B63"/>
    <mergeCell ref="D18:D22"/>
    <mergeCell ref="F18:F22"/>
    <mergeCell ref="E18:E22"/>
    <mergeCell ref="C23:E23"/>
    <mergeCell ref="C24:C26"/>
    <mergeCell ref="R9:R11"/>
    <mergeCell ref="R12:R16"/>
    <mergeCell ref="R18:S18"/>
    <mergeCell ref="R20:S20"/>
    <mergeCell ref="E5:E6"/>
    <mergeCell ref="F5:F6"/>
    <mergeCell ref="F7:F8"/>
    <mergeCell ref="E7:E8"/>
  </mergeCells>
  <phoneticPr fontId="1" type="noConversion"/>
  <pageMargins left="0.15748031496062992" right="0" top="0.78740157480314965" bottom="0.39370078740157483" header="0" footer="0"/>
  <pageSetup paperSize="9" scale="70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예산서 표지</vt:lpstr>
      <vt:lpstr>총괄</vt:lpstr>
      <vt:lpstr>세입안(산출내역)</vt:lpstr>
      <vt:lpstr>세출안(산출내역)</vt:lpstr>
      <vt:lpstr>'세출안(산출내역)'!Print_Titles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2019-06-06T02:54:12Z</cp:lastPrinted>
  <dcterms:created xsi:type="dcterms:W3CDTF">2009-12-04T13:44:55Z</dcterms:created>
  <dcterms:modified xsi:type="dcterms:W3CDTF">2024-02-06T08:39:03Z</dcterms:modified>
</cp:coreProperties>
</file>