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jrhi\Downloads\"/>
    </mc:Choice>
  </mc:AlternateContent>
  <xr:revisionPtr revIDLastSave="0" documentId="13_ncr:1_{C8513280-C25A-4FB1-BDD6-79AC791E3C5B}" xr6:coauthVersionLast="36" xr6:coauthVersionMax="45" xr10:uidLastSave="{00000000-0000-0000-0000-000000000000}"/>
  <bookViews>
    <workbookView xWindow="-120" yWindow="-120" windowWidth="29040" windowHeight="15840" xr2:uid="{CCEEDD37-9B57-4312-9B6A-10B3104798BD}"/>
  </bookViews>
  <sheets>
    <sheet name="Sheet1" sheetId="1" r:id="rId1"/>
  </sheets>
  <definedNames>
    <definedName name="_xlnm.Print_Area" localSheetId="0">Sheet1!$A$124:$Y$164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2" i="1" l="1"/>
  <c r="D82" i="1"/>
  <c r="J82" i="1" s="1"/>
  <c r="M82" i="1" s="1"/>
  <c r="G81" i="1"/>
  <c r="D81" i="1"/>
  <c r="G122" i="1" s="1"/>
  <c r="G80" i="1"/>
  <c r="D80" i="1"/>
  <c r="G121" i="1" s="1"/>
  <c r="G79" i="1"/>
  <c r="D79" i="1"/>
  <c r="J79" i="1" s="1"/>
  <c r="M79" i="1" s="1"/>
  <c r="J78" i="1"/>
  <c r="M78" i="1" s="1"/>
  <c r="G77" i="1"/>
  <c r="D77" i="1"/>
  <c r="J77" i="1" s="1"/>
  <c r="M77" i="1" s="1"/>
  <c r="G76" i="1"/>
  <c r="J76" i="1" s="1"/>
  <c r="M76" i="1" s="1"/>
  <c r="D76" i="1"/>
  <c r="J75" i="1"/>
  <c r="M75" i="1" s="1"/>
  <c r="G75" i="1"/>
  <c r="D75" i="1"/>
  <c r="G74" i="1"/>
  <c r="D74" i="1"/>
  <c r="D115" i="1" s="1"/>
  <c r="J115" i="1" s="1"/>
  <c r="G73" i="1"/>
  <c r="J73" i="1" s="1"/>
  <c r="M73" i="1" s="1"/>
  <c r="D73" i="1"/>
  <c r="J72" i="1"/>
  <c r="M72" i="1" s="1"/>
  <c r="G72" i="1"/>
  <c r="D72" i="1"/>
  <c r="G71" i="1"/>
  <c r="D71" i="1"/>
  <c r="J71" i="1" s="1"/>
  <c r="M71" i="1" s="1"/>
  <c r="G70" i="1"/>
  <c r="J70" i="1" s="1"/>
  <c r="M70" i="1" s="1"/>
  <c r="D70" i="1"/>
  <c r="J69" i="1"/>
  <c r="M69" i="1" s="1"/>
  <c r="G69" i="1"/>
  <c r="D69" i="1"/>
  <c r="G68" i="1"/>
  <c r="D68" i="1"/>
  <c r="D109" i="1" s="1"/>
  <c r="J109" i="1" s="1"/>
  <c r="G67" i="1"/>
  <c r="J67" i="1" s="1"/>
  <c r="M67" i="1" s="1"/>
  <c r="D67" i="1"/>
  <c r="J66" i="1"/>
  <c r="M66" i="1" s="1"/>
  <c r="G66" i="1"/>
  <c r="D66" i="1"/>
  <c r="G65" i="1"/>
  <c r="D65" i="1"/>
  <c r="J65" i="1" s="1"/>
  <c r="M65" i="1" s="1"/>
  <c r="G64" i="1"/>
  <c r="J64" i="1" s="1"/>
  <c r="M64" i="1" s="1"/>
  <c r="D64" i="1"/>
  <c r="J63" i="1"/>
  <c r="M63" i="1" s="1"/>
  <c r="G63" i="1"/>
  <c r="D63" i="1"/>
  <c r="G62" i="1"/>
  <c r="D62" i="1"/>
  <c r="D103" i="1" s="1"/>
  <c r="J103" i="1" s="1"/>
  <c r="G123" i="1"/>
  <c r="D123" i="1"/>
  <c r="J123" i="1" s="1"/>
  <c r="M123" i="1" s="1"/>
  <c r="J119" i="1"/>
  <c r="G118" i="1"/>
  <c r="D118" i="1"/>
  <c r="J118" i="1" s="1"/>
  <c r="G117" i="1"/>
  <c r="D117" i="1"/>
  <c r="J117" i="1" s="1"/>
  <c r="G116" i="1"/>
  <c r="D116" i="1"/>
  <c r="J116" i="1" s="1"/>
  <c r="G115" i="1"/>
  <c r="G114" i="1"/>
  <c r="D114" i="1"/>
  <c r="J114" i="1" s="1"/>
  <c r="G113" i="1"/>
  <c r="D113" i="1"/>
  <c r="J113" i="1" s="1"/>
  <c r="G112" i="1"/>
  <c r="D112" i="1"/>
  <c r="J112" i="1" s="1"/>
  <c r="G111" i="1"/>
  <c r="D111" i="1"/>
  <c r="J111" i="1" s="1"/>
  <c r="G110" i="1"/>
  <c r="D110" i="1"/>
  <c r="J110" i="1" s="1"/>
  <c r="G109" i="1"/>
  <c r="G108" i="1"/>
  <c r="D108" i="1"/>
  <c r="J108" i="1" s="1"/>
  <c r="G107" i="1"/>
  <c r="D107" i="1"/>
  <c r="J107" i="1" s="1"/>
  <c r="G106" i="1"/>
  <c r="D106" i="1"/>
  <c r="J106" i="1" s="1"/>
  <c r="G105" i="1"/>
  <c r="D105" i="1"/>
  <c r="J105" i="1" s="1"/>
  <c r="G104" i="1"/>
  <c r="D104" i="1"/>
  <c r="J104" i="1" s="1"/>
  <c r="G103" i="1"/>
  <c r="D21" i="1"/>
  <c r="J21" i="1"/>
  <c r="D22" i="1"/>
  <c r="J22" i="1"/>
  <c r="D23" i="1"/>
  <c r="J23" i="1"/>
  <c r="D24" i="1"/>
  <c r="J24" i="1"/>
  <c r="D25" i="1"/>
  <c r="J25" i="1" s="1"/>
  <c r="D26" i="1"/>
  <c r="J26" i="1"/>
  <c r="D27" i="1"/>
  <c r="J27" i="1"/>
  <c r="D28" i="1"/>
  <c r="J28" i="1"/>
  <c r="D29" i="1"/>
  <c r="J29" i="1"/>
  <c r="D30" i="1"/>
  <c r="J30" i="1"/>
  <c r="D31" i="1"/>
  <c r="J31" i="1" s="1"/>
  <c r="D32" i="1"/>
  <c r="J32" i="1"/>
  <c r="D33" i="1"/>
  <c r="J33" i="1"/>
  <c r="D34" i="1"/>
  <c r="J34" i="1"/>
  <c r="D35" i="1"/>
  <c r="J35" i="1"/>
  <c r="D36" i="1"/>
  <c r="J36" i="1"/>
  <c r="J37" i="1"/>
  <c r="D38" i="1"/>
  <c r="J38" i="1"/>
  <c r="D39" i="1"/>
  <c r="J39" i="1"/>
  <c r="D40" i="1"/>
  <c r="J40" i="1"/>
  <c r="D41" i="1"/>
  <c r="J41" i="1" s="1"/>
  <c r="A85" i="1"/>
  <c r="A44" i="1"/>
  <c r="M115" i="1" l="1"/>
  <c r="J80" i="1"/>
  <c r="M80" i="1" s="1"/>
  <c r="M113" i="1"/>
  <c r="M119" i="1"/>
  <c r="M111" i="1"/>
  <c r="M107" i="1"/>
  <c r="D120" i="1"/>
  <c r="J120" i="1" s="1"/>
  <c r="M120" i="1" s="1"/>
  <c r="J62" i="1"/>
  <c r="M62" i="1" s="1"/>
  <c r="M103" i="1" s="1"/>
  <c r="J68" i="1"/>
  <c r="M68" i="1" s="1"/>
  <c r="M109" i="1" s="1"/>
  <c r="J74" i="1"/>
  <c r="M74" i="1" s="1"/>
  <c r="M106" i="1"/>
  <c r="M108" i="1"/>
  <c r="M114" i="1"/>
  <c r="G120" i="1"/>
  <c r="M118" i="1"/>
  <c r="J81" i="1"/>
  <c r="M81" i="1" s="1"/>
  <c r="M105" i="1"/>
  <c r="M112" i="1"/>
  <c r="D121" i="1"/>
  <c r="J121" i="1" s="1"/>
  <c r="M121" i="1" s="1"/>
  <c r="M117" i="1"/>
  <c r="M104" i="1"/>
  <c r="M110" i="1"/>
  <c r="M116" i="1"/>
  <c r="D122" i="1"/>
  <c r="J122" i="1" s="1"/>
  <c r="M122" i="1" s="1"/>
</calcChain>
</file>

<file path=xl/sharedStrings.xml><?xml version="1.0" encoding="utf-8"?>
<sst xmlns="http://schemas.openxmlformats.org/spreadsheetml/2006/main" count="475" uniqueCount="86">
  <si>
    <t>결
재</t>
    <phoneticPr fontId="3" type="noConversion"/>
  </si>
  <si>
    <t>담  당</t>
    <phoneticPr fontId="3" type="noConversion"/>
  </si>
  <si>
    <t>팀  장</t>
    <phoneticPr fontId="3" type="noConversion"/>
  </si>
  <si>
    <t>부문장</t>
    <phoneticPr fontId="3" type="noConversion"/>
  </si>
  <si>
    <t>사  장</t>
    <phoneticPr fontId="3" type="noConversion"/>
  </si>
  <si>
    <t xml:space="preserve">수    배   전   일   지 </t>
    <phoneticPr fontId="3" type="noConversion"/>
  </si>
  <si>
    <t>전결</t>
    <phoneticPr fontId="3" type="noConversion"/>
  </si>
  <si>
    <t>구분</t>
    <rPh sb="0" eb="2">
      <t>구분</t>
    </rPh>
    <phoneticPr fontId="3" type="noConversion"/>
  </si>
  <si>
    <t>LV-R</t>
    <phoneticPr fontId="3" type="noConversion"/>
  </si>
  <si>
    <t>EHV-3</t>
    <phoneticPr fontId="3" type="noConversion"/>
  </si>
  <si>
    <t>EHV-4</t>
    <phoneticPr fontId="3" type="noConversion"/>
  </si>
  <si>
    <t>EHV-5</t>
    <phoneticPr fontId="3" type="noConversion"/>
  </si>
  <si>
    <t>EHV-6</t>
    <phoneticPr fontId="3" type="noConversion"/>
  </si>
  <si>
    <t>EHV-7</t>
    <phoneticPr fontId="3" type="noConversion"/>
  </si>
  <si>
    <t>HV-1A</t>
    <phoneticPr fontId="3" type="noConversion"/>
  </si>
  <si>
    <t>HV-1B</t>
    <phoneticPr fontId="3" type="noConversion"/>
  </si>
  <si>
    <t>시간</t>
    <phoneticPr fontId="3" type="noConversion"/>
  </si>
  <si>
    <t>DC.V</t>
    <phoneticPr fontId="3" type="noConversion"/>
  </si>
  <si>
    <t>DC.A</t>
    <phoneticPr fontId="3" type="noConversion"/>
  </si>
  <si>
    <t>kV</t>
    <phoneticPr fontId="3" type="noConversion"/>
  </si>
  <si>
    <t>Hz</t>
    <phoneticPr fontId="3" type="noConversion"/>
  </si>
  <si>
    <t>A</t>
    <phoneticPr fontId="3" type="noConversion"/>
  </si>
  <si>
    <t>Kw</t>
    <phoneticPr fontId="3" type="noConversion"/>
  </si>
  <si>
    <t>cosα</t>
    <phoneticPr fontId="3" type="noConversion"/>
  </si>
  <si>
    <t>kW</t>
  </si>
  <si>
    <t>V</t>
    <phoneticPr fontId="3" type="noConversion"/>
  </si>
  <si>
    <t>Vo</t>
    <phoneticPr fontId="3" type="noConversion"/>
  </si>
  <si>
    <t>구분</t>
    <phoneticPr fontId="3" type="noConversion"/>
  </si>
  <si>
    <t>HV-2A</t>
    <phoneticPr fontId="3" type="noConversion"/>
  </si>
  <si>
    <t>HV-2B</t>
    <phoneticPr fontId="3" type="noConversion"/>
  </si>
  <si>
    <t>변압기온도</t>
    <phoneticPr fontId="3" type="noConversion"/>
  </si>
  <si>
    <t>LV-1</t>
    <phoneticPr fontId="3" type="noConversion"/>
  </si>
  <si>
    <t>LV-3</t>
    <phoneticPr fontId="3" type="noConversion"/>
  </si>
  <si>
    <t xml:space="preserve">일   일   점   검   사   항  </t>
  </si>
  <si>
    <t>TR-3</t>
    <phoneticPr fontId="3" type="noConversion"/>
  </si>
  <si>
    <t>TR-2</t>
    <phoneticPr fontId="3" type="noConversion"/>
  </si>
  <si>
    <t>TR-1</t>
    <phoneticPr fontId="3" type="noConversion"/>
  </si>
  <si>
    <t>kW</t>
    <phoneticPr fontId="2" type="noConversion"/>
  </si>
  <si>
    <t>순위</t>
    <phoneticPr fontId="3" type="noConversion"/>
  </si>
  <si>
    <t>점    검    사    항</t>
    <phoneticPr fontId="3" type="noConversion"/>
  </si>
  <si>
    <t>이상유무</t>
    <phoneticPr fontId="3" type="noConversion"/>
  </si>
  <si>
    <t>내용</t>
    <phoneticPr fontId="3" type="noConversion"/>
  </si>
  <si>
    <t>조치사항</t>
    <phoneticPr fontId="3" type="noConversion"/>
  </si>
  <si>
    <t>L.B.S접속및 과열 변색.오손</t>
    <phoneticPr fontId="3" type="noConversion"/>
  </si>
  <si>
    <t>양호</t>
    <phoneticPr fontId="3" type="noConversion"/>
  </si>
  <si>
    <t>모선과열.부식.늘어짐 상태</t>
    <phoneticPr fontId="3" type="noConversion"/>
  </si>
  <si>
    <t>애자류 소손 변형 헐거움</t>
    <phoneticPr fontId="3" type="noConversion"/>
  </si>
  <si>
    <t>변압기 케이블 단자 헐거움</t>
    <phoneticPr fontId="3" type="noConversion"/>
  </si>
  <si>
    <t>VCB 균열 과열 기타손상</t>
    <phoneticPr fontId="3" type="noConversion"/>
  </si>
  <si>
    <t>ACB 균열 과열 기타 손상</t>
    <phoneticPr fontId="3" type="noConversion"/>
  </si>
  <si>
    <t>종별</t>
    <phoneticPr fontId="3" type="noConversion"/>
  </si>
  <si>
    <t>금일지침</t>
    <phoneticPr fontId="3" type="noConversion"/>
  </si>
  <si>
    <t>전일지침</t>
    <phoneticPr fontId="3" type="noConversion"/>
  </si>
  <si>
    <t>사용량</t>
    <phoneticPr fontId="3" type="noConversion"/>
  </si>
  <si>
    <t>월 누계</t>
    <phoneticPr fontId="3" type="noConversion"/>
  </si>
  <si>
    <t>계기용변성기의 손상변형</t>
    <phoneticPr fontId="3" type="noConversion"/>
  </si>
  <si>
    <t>유효전력(LV-1)</t>
    <phoneticPr fontId="3" type="noConversion"/>
  </si>
  <si>
    <t>kWh</t>
    <phoneticPr fontId="3" type="noConversion"/>
  </si>
  <si>
    <t>계기용변성기의 부스바 상태</t>
    <phoneticPr fontId="3" type="noConversion"/>
  </si>
  <si>
    <t>유효전력(LV-3)</t>
    <phoneticPr fontId="3" type="noConversion"/>
  </si>
  <si>
    <t>분전반 각부의 과열</t>
    <phoneticPr fontId="3" type="noConversion"/>
  </si>
  <si>
    <t>10    T  /  H</t>
    <phoneticPr fontId="3" type="noConversion"/>
  </si>
  <si>
    <t>승강기 운행상태</t>
    <phoneticPr fontId="3" type="noConversion"/>
  </si>
  <si>
    <t>5     T  /  H</t>
    <phoneticPr fontId="3" type="noConversion"/>
  </si>
  <si>
    <t>승강기램프 및 보턴램프 상태</t>
    <phoneticPr fontId="3" type="noConversion"/>
  </si>
  <si>
    <t>15    T  /  H</t>
    <phoneticPr fontId="3" type="noConversion"/>
  </si>
  <si>
    <t>스타트 하우스</t>
    <phoneticPr fontId="3" type="noConversion"/>
  </si>
  <si>
    <t>카트동 사무실</t>
    <phoneticPr fontId="3" type="noConversion"/>
  </si>
  <si>
    <t xml:space="preserve"> 카트동 </t>
    <phoneticPr fontId="3" type="noConversion"/>
  </si>
  <si>
    <t>캐디동</t>
    <phoneticPr fontId="3" type="noConversion"/>
  </si>
  <si>
    <t>기숙사 지하</t>
    <phoneticPr fontId="3" type="noConversion"/>
  </si>
  <si>
    <t>관리동</t>
    <phoneticPr fontId="3" type="noConversion"/>
  </si>
  <si>
    <t>직원 식당 동력</t>
    <phoneticPr fontId="3" type="noConversion"/>
  </si>
  <si>
    <t xml:space="preserve">가로등 점등 :    17:50  가로등 소등 :    22:00    </t>
    <phoneticPr fontId="3" type="noConversion"/>
  </si>
  <si>
    <t>직원 식당 전등</t>
    <phoneticPr fontId="3" type="noConversion"/>
  </si>
  <si>
    <t xml:space="preserve">가로등 점등 :    04:00  가로등 소등 :    06:30  </t>
    <phoneticPr fontId="3" type="noConversion"/>
  </si>
  <si>
    <t>C/H 주방 동력</t>
    <phoneticPr fontId="3" type="noConversion"/>
  </si>
  <si>
    <t>특이사항</t>
    <phoneticPr fontId="3" type="noConversion"/>
  </si>
  <si>
    <t>C/H 2층전등(우)</t>
    <phoneticPr fontId="3" type="noConversion"/>
  </si>
  <si>
    <t xml:space="preserve"> </t>
    <phoneticPr fontId="3" type="noConversion"/>
  </si>
  <si>
    <t>C/H 2층전등(좌)</t>
    <phoneticPr fontId="3" type="noConversion"/>
  </si>
  <si>
    <t>폐수공기 히트펌프</t>
    <phoneticPr fontId="3" type="noConversion"/>
  </si>
  <si>
    <t>여과기 전기히터</t>
    <phoneticPr fontId="3" type="noConversion"/>
  </si>
  <si>
    <t>SKT중계기</t>
    <phoneticPr fontId="3" type="noConversion"/>
  </si>
  <si>
    <t>KTF중계기</t>
    <phoneticPr fontId="3" type="noConversion"/>
  </si>
  <si>
    <t>LGT중계기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</si>
</sst>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년&quot;\ m&quot;월&quot;\ d&quot;일&quot;"/>
    <numFmt numFmtId="177" formatCode="#,##0_ "/>
  </numFmts>
  <fonts count="6">
    <font>
      <sz val="11"/>
      <color theme="1"/>
      <name val="맑은 고딕"/>
      <family val="2"/>
      <charset val="129"/>
      <scheme val="minor"/>
    </font>
    <font>
      <sz val="11"/>
      <name val="가는각진제목체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u/>
      <sz val="22"/>
      <name val="가는각진제목체"/>
      <family val="1"/>
      <charset val="129"/>
    </font>
    <font>
      <b/>
      <sz val="11"/>
      <name val="가는각진제목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31">
    <xf numFmtId="0" fontId="0" fillId="0" borderId="0" xfId="0">
      <alignment vertical="center"/>
    </xf>
    <xf numFmtId="0" fontId="1" fillId="2" borderId="1" xfId="0" applyFont="1" applyFill="1" applyBorder="1">
      <alignment vertical="center"/>
    </xf>
    <xf numFmtId="0" fontId="1" fillId="2" borderId="2" xfId="0" applyFont="1" applyFill="1" applyBorder="1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20" fontId="1" fillId="2" borderId="25" xfId="0" applyNumberFormat="1" applyFont="1" applyFill="1" applyBorder="1" applyAlignment="1">
      <alignment horizontal="center" vertical="center"/>
    </xf>
    <xf numFmtId="20" fontId="1" fillId="2" borderId="26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20" fontId="1" fillId="2" borderId="6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1" fillId="2" borderId="29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4" xfId="0" applyFont="1" applyFill="1" applyBorder="1" applyAlignment="1">
      <alignment horizontal="left" vertical="center"/>
    </xf>
    <xf numFmtId="0" fontId="1" fillId="2" borderId="45" xfId="0" applyFont="1" applyFill="1" applyBorder="1" applyAlignment="1">
      <alignment horizontal="left" vertical="center"/>
    </xf>
    <xf numFmtId="0" fontId="1" fillId="2" borderId="23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1" xfId="0" applyFont="1" applyFill="1" applyBorder="1" applyAlignment="1">
      <alignment horizontal="center" vertical="center"/>
    </xf>
    <xf numFmtId="0" fontId="1" fillId="2" borderId="29" xfId="0" applyFont="1" applyFill="1" applyBorder="1">
      <alignment vertical="center"/>
    </xf>
    <xf numFmtId="0" fontId="1" fillId="2" borderId="2" xfId="0" quotePrefix="1" applyFont="1" applyFill="1" applyBorder="1">
      <alignment vertical="center"/>
    </xf>
    <xf numFmtId="0" fontId="1" fillId="2" borderId="51" xfId="0" applyFont="1" applyFill="1" applyBorder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left" vertical="center"/>
    </xf>
    <xf numFmtId="0" fontId="1" fillId="2" borderId="5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1" fillId="2" borderId="31" xfId="0" applyFont="1" applyFill="1" applyBorder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1" fillId="2" borderId="8" xfId="0" applyFont="1" applyFill="1" applyBorder="1">
      <alignment vertical="center"/>
    </xf>
    <xf numFmtId="0" fontId="1" fillId="2" borderId="12" xfId="0" applyFont="1" applyFill="1" applyBorder="1">
      <alignment vertical="center"/>
    </xf>
    <xf numFmtId="0" fontId="1" fillId="2" borderId="9" xfId="0" applyFont="1" applyFill="1" applyBorder="1">
      <alignment vertical="center"/>
    </xf>
    <xf numFmtId="0" fontId="1" fillId="2" borderId="13" xfId="0" applyFont="1" applyFill="1" applyBorder="1">
      <alignment vertical="center"/>
    </xf>
    <xf numFmtId="176" fontId="1" fillId="2" borderId="10" xfId="0" applyNumberFormat="1" applyFont="1" applyFill="1" applyBorder="1" applyAlignment="1">
      <alignment horizontal="left" vertical="center"/>
    </xf>
    <xf numFmtId="176" fontId="1" fillId="2" borderId="11" xfId="0" applyNumberFormat="1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left" vertical="center"/>
    </xf>
    <xf numFmtId="0" fontId="1" fillId="2" borderId="20" xfId="0" applyFont="1" applyFill="1" applyBorder="1" applyAlignment="1">
      <alignment horizontal="left" vertical="center"/>
    </xf>
    <xf numFmtId="0" fontId="1" fillId="2" borderId="19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left" vertical="center"/>
    </xf>
    <xf numFmtId="0" fontId="1" fillId="2" borderId="39" xfId="0" applyFont="1" applyFill="1" applyBorder="1" applyAlignment="1">
      <alignment horizontal="left" vertical="center"/>
    </xf>
    <xf numFmtId="0" fontId="1" fillId="2" borderId="40" xfId="0" applyFont="1" applyFill="1" applyBorder="1" applyAlignment="1">
      <alignment horizontal="left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41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1" fillId="2" borderId="4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177" fontId="1" fillId="2" borderId="18" xfId="0" applyNumberFormat="1" applyFont="1" applyFill="1" applyBorder="1" applyAlignment="1">
      <alignment horizontal="center" vertical="center"/>
    </xf>
    <xf numFmtId="177" fontId="1" fillId="2" borderId="20" xfId="0" applyNumberFormat="1" applyFont="1" applyFill="1" applyBorder="1" applyAlignment="1">
      <alignment horizontal="center" vertical="center"/>
    </xf>
    <xf numFmtId="177" fontId="1" fillId="2" borderId="19" xfId="0" applyNumberFormat="1" applyFont="1" applyFill="1" applyBorder="1" applyAlignment="1">
      <alignment horizontal="center" vertical="center"/>
    </xf>
    <xf numFmtId="177" fontId="1" fillId="2" borderId="18" xfId="0" applyNumberFormat="1" applyFont="1" applyFill="1" applyBorder="1" applyAlignment="1">
      <alignment horizontal="right" vertical="center"/>
    </xf>
    <xf numFmtId="177" fontId="1" fillId="2" borderId="19" xfId="0" applyNumberFormat="1" applyFont="1" applyFill="1" applyBorder="1" applyAlignment="1">
      <alignment horizontal="right" vertical="center"/>
    </xf>
    <xf numFmtId="0" fontId="1" fillId="2" borderId="43" xfId="0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40" xfId="0" applyFont="1" applyFill="1" applyBorder="1" applyAlignment="1">
      <alignment horizontal="center" vertical="center"/>
    </xf>
    <xf numFmtId="177" fontId="1" fillId="2" borderId="38" xfId="0" applyNumberFormat="1" applyFont="1" applyFill="1" applyBorder="1" applyAlignment="1">
      <alignment horizontal="center" vertical="center"/>
    </xf>
    <xf numFmtId="177" fontId="1" fillId="2" borderId="39" xfId="0" applyNumberFormat="1" applyFont="1" applyFill="1" applyBorder="1" applyAlignment="1">
      <alignment horizontal="center" vertical="center"/>
    </xf>
    <xf numFmtId="177" fontId="1" fillId="2" borderId="40" xfId="0" applyNumberFormat="1" applyFont="1" applyFill="1" applyBorder="1" applyAlignment="1">
      <alignment horizontal="center" vertical="center"/>
    </xf>
    <xf numFmtId="177" fontId="1" fillId="2" borderId="38" xfId="0" applyNumberFormat="1" applyFont="1" applyFill="1" applyBorder="1" applyAlignment="1">
      <alignment horizontal="right" vertical="center"/>
    </xf>
    <xf numFmtId="177" fontId="1" fillId="2" borderId="40" xfId="0" applyNumberFormat="1" applyFont="1" applyFill="1" applyBorder="1" applyAlignment="1">
      <alignment horizontal="right" vertical="center"/>
    </xf>
    <xf numFmtId="0" fontId="1" fillId="2" borderId="47" xfId="0" applyFont="1" applyFill="1" applyBorder="1" applyAlignment="1">
      <alignment horizontal="left" vertical="center"/>
    </xf>
    <xf numFmtId="0" fontId="1" fillId="2" borderId="48" xfId="0" applyFont="1" applyFill="1" applyBorder="1" applyAlignment="1">
      <alignment horizontal="left" vertical="center"/>
    </xf>
    <xf numFmtId="0" fontId="1" fillId="2" borderId="49" xfId="0" applyFont="1" applyFill="1" applyBorder="1" applyAlignment="1">
      <alignment horizontal="left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 textRotation="255"/>
    </xf>
    <xf numFmtId="0" fontId="1" fillId="2" borderId="53" xfId="0" applyFont="1" applyFill="1" applyBorder="1" applyAlignment="1">
      <alignment horizontal="center" vertical="center" textRotation="255"/>
    </xf>
    <xf numFmtId="0" fontId="1" fillId="2" borderId="54" xfId="0" applyFont="1" applyFill="1" applyBorder="1" applyAlignment="1">
      <alignment horizontal="center" vertical="center" textRotation="255"/>
    </xf>
    <xf numFmtId="49" fontId="1" fillId="2" borderId="46" xfId="0" applyNumberFormat="1" applyFont="1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49" fontId="1" fillId="2" borderId="19" xfId="0" applyNumberFormat="1" applyFont="1" applyFill="1" applyBorder="1" applyAlignment="1">
      <alignment horizontal="center" vertical="center"/>
    </xf>
    <xf numFmtId="49" fontId="1" fillId="2" borderId="55" xfId="0" applyNumberFormat="1" applyFont="1" applyFill="1" applyBorder="1" applyAlignment="1">
      <alignment horizontal="center" vertical="center"/>
    </xf>
    <xf numFmtId="49" fontId="1" fillId="2" borderId="48" xfId="0" applyNumberFormat="1" applyFont="1" applyFill="1" applyBorder="1" applyAlignment="1">
      <alignment horizontal="center" vertical="center"/>
    </xf>
    <xf numFmtId="49" fontId="1" fillId="2" borderId="49" xfId="0" applyNumberFormat="1" applyFont="1" applyFill="1" applyBorder="1" applyAlignment="1">
      <alignment horizontal="center" vertical="center"/>
    </xf>
    <xf numFmtId="177" fontId="1" fillId="2" borderId="47" xfId="0" applyNumberFormat="1" applyFont="1" applyFill="1" applyBorder="1" applyAlignment="1">
      <alignment horizontal="center" vertical="center"/>
    </xf>
    <xf numFmtId="177" fontId="1" fillId="2" borderId="48" xfId="0" applyNumberFormat="1" applyFont="1" applyFill="1" applyBorder="1" applyAlignment="1">
      <alignment horizontal="center" vertical="center"/>
    </xf>
    <xf numFmtId="177" fontId="1" fillId="2" borderId="49" xfId="0" applyNumberFormat="1" applyFont="1" applyFill="1" applyBorder="1" applyAlignment="1">
      <alignment horizontal="center" vertical="center"/>
    </xf>
    <xf numFmtId="177" fontId="1" fillId="2" borderId="47" xfId="0" applyNumberFormat="1" applyFont="1" applyFill="1" applyBorder="1" applyAlignment="1">
      <alignment horizontal="right" vertical="center"/>
    </xf>
    <xf numFmtId="177" fontId="1" fillId="2" borderId="49" xfId="0" applyNumberFormat="1" applyFont="1" applyFill="1" applyBorder="1" applyAlignment="1">
      <alignment horizontal="right" vertical="center"/>
    </xf>
    <xf numFmtId="177" fontId="1" fillId="2" borderId="56" xfId="0" applyNumberFormat="1" applyFont="1" applyFill="1" applyBorder="1" applyAlignment="1">
      <alignment horizontal="center" vertical="center"/>
    </xf>
    <xf numFmtId="177" fontId="1" fillId="2" borderId="57" xfId="0" applyNumberFormat="1" applyFont="1" applyFill="1" applyBorder="1" applyAlignment="1">
      <alignment horizontal="center" vertical="center"/>
    </xf>
    <xf numFmtId="177" fontId="1" fillId="2" borderId="58" xfId="0" applyNumberFormat="1" applyFont="1" applyFill="1" applyBorder="1" applyAlignment="1">
      <alignment horizontal="center" vertical="center"/>
    </xf>
    <xf numFmtId="177" fontId="1" fillId="2" borderId="59" xfId="0" applyNumberFormat="1" applyFont="1" applyFill="1" applyBorder="1" applyAlignment="1">
      <alignment horizontal="center" vertical="center"/>
    </xf>
    <xf numFmtId="177" fontId="1" fillId="2" borderId="60" xfId="0" applyNumberFormat="1" applyFont="1" applyFill="1" applyBorder="1" applyAlignment="1">
      <alignment horizontal="center" vertical="center"/>
    </xf>
    <xf numFmtId="177" fontId="1" fillId="2" borderId="61" xfId="0" applyNumberFormat="1" applyFont="1" applyFill="1" applyBorder="1" applyAlignment="1">
      <alignment horizontal="center" vertical="center"/>
    </xf>
    <xf numFmtId="177" fontId="1" fillId="2" borderId="62" xfId="0" applyNumberFormat="1" applyFont="1" applyFill="1" applyBorder="1" applyAlignment="1">
      <alignment horizontal="center" vertical="center"/>
    </xf>
    <xf numFmtId="177" fontId="1" fillId="2" borderId="11" xfId="0" applyNumberFormat="1" applyFont="1" applyFill="1" applyBorder="1" applyAlignment="1">
      <alignment horizontal="center" vertical="center"/>
    </xf>
    <xf numFmtId="177" fontId="1" fillId="2" borderId="63" xfId="0" applyNumberFormat="1" applyFont="1" applyFill="1" applyBorder="1" applyAlignment="1">
      <alignment horizontal="center" vertical="center"/>
    </xf>
    <xf numFmtId="0" fontId="1" fillId="2" borderId="65" xfId="0" applyFont="1" applyFill="1" applyBorder="1" applyAlignment="1">
      <alignment horizontal="left" vertical="top" wrapText="1"/>
    </xf>
    <xf numFmtId="0" fontId="1" fillId="2" borderId="66" xfId="0" applyFont="1" applyFill="1" applyBorder="1" applyAlignment="1">
      <alignment horizontal="left" vertical="top" wrapText="1"/>
    </xf>
    <xf numFmtId="0" fontId="1" fillId="0" borderId="64" xfId="0" applyFont="1" applyFill="1" applyBorder="1" applyAlignment="1">
      <alignment horizontal="center" vertical="center"/>
    </xf>
    <xf numFmtId="0" fontId="1" fillId="0" borderId="67" xfId="0" applyFont="1" applyFill="1" applyBorder="1" applyAlignment="1">
      <alignment horizontal="center" vertical="center"/>
    </xf>
    <xf numFmtId="0" fontId="1" fillId="2" borderId="64" xfId="0" applyFont="1" applyFill="1" applyBorder="1" applyAlignment="1">
      <alignment horizontal="center" vertical="center"/>
    </xf>
    <xf numFmtId="0" fontId="1" fillId="2" borderId="6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D4FF-ED1B-4347-A06D-419F8FEE0A22}">
  <sheetPr>
    <pageSetUpPr fitToPage="1"/>
  </sheetPr>
  <dimension ref="A1:Y164"/>
  <sheetViews>
    <sheetView tabSelected="1" workbookViewId="0">
      <selection activeCell="G104" sqref="G104:I104"/>
    </sheetView>
  </sheetViews>
  <sheetFormatPr defaultRowHeight="17"/>
  <cols>
    <col min="1" max="15" width="6.58203125" customWidth="1"/>
    <col min="16" max="25" width="8.58203125" customWidth="1"/>
  </cols>
  <sheetData>
    <row r="1" spans="1:25" ht="16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42" t="s">
        <v>0</v>
      </c>
      <c r="V1" s="3" t="s">
        <v>1</v>
      </c>
      <c r="W1" s="3" t="s">
        <v>2</v>
      </c>
      <c r="X1" s="3" t="s">
        <v>3</v>
      </c>
      <c r="Y1" s="4" t="s">
        <v>4</v>
      </c>
    </row>
    <row r="2" spans="1:25" ht="28.5">
      <c r="A2" s="45" t="s">
        <v>5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5"/>
      <c r="U2" s="43"/>
      <c r="V2" s="47"/>
      <c r="W2" s="125" t="s">
        <v>6</v>
      </c>
      <c r="X2" s="125"/>
      <c r="Y2" s="49"/>
    </row>
    <row r="3" spans="1:25" ht="17.149999999999999" customHeight="1" thickBot="1">
      <c r="A3" s="51">
        <v>45200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"/>
      <c r="S3" s="5"/>
      <c r="T3" s="5"/>
      <c r="U3" s="44"/>
      <c r="V3" s="48"/>
      <c r="W3" s="126"/>
      <c r="X3" s="126"/>
      <c r="Y3" s="50"/>
    </row>
    <row r="4" spans="1:25" ht="17.149999999999999" customHeight="1">
      <c r="A4" s="6" t="s">
        <v>7</v>
      </c>
      <c r="B4" s="63" t="s">
        <v>8</v>
      </c>
      <c r="C4" s="64"/>
      <c r="D4" s="64"/>
      <c r="E4" s="64"/>
      <c r="F4" s="65"/>
      <c r="G4" s="63" t="s">
        <v>9</v>
      </c>
      <c r="H4" s="65"/>
      <c r="I4" s="63" t="s">
        <v>10</v>
      </c>
      <c r="J4" s="64"/>
      <c r="K4" s="65"/>
      <c r="L4" s="63" t="s">
        <v>11</v>
      </c>
      <c r="M4" s="64"/>
      <c r="N4" s="65"/>
      <c r="O4" s="63" t="s">
        <v>12</v>
      </c>
      <c r="P4" s="64"/>
      <c r="Q4" s="65"/>
      <c r="R4" s="63" t="s">
        <v>13</v>
      </c>
      <c r="S4" s="64"/>
      <c r="T4" s="65"/>
      <c r="U4" s="53" t="s">
        <v>14</v>
      </c>
      <c r="V4" s="54"/>
      <c r="W4" s="53" t="s">
        <v>15</v>
      </c>
      <c r="X4" s="55"/>
      <c r="Y4" s="56"/>
    </row>
    <row r="5" spans="1:25" ht="17.149999999999999" customHeight="1">
      <c r="A5" s="7" t="s">
        <v>16</v>
      </c>
      <c r="B5" s="8" t="s">
        <v>17</v>
      </c>
      <c r="C5" s="8" t="s">
        <v>18</v>
      </c>
      <c r="D5" s="129"/>
      <c r="E5" s="129"/>
      <c r="F5" s="129"/>
      <c r="G5" s="8" t="s">
        <v>19</v>
      </c>
      <c r="H5" s="8" t="s">
        <v>20</v>
      </c>
      <c r="I5" s="8" t="s">
        <v>21</v>
      </c>
      <c r="J5" s="8" t="s">
        <v>22</v>
      </c>
      <c r="K5" s="8" t="s">
        <v>23</v>
      </c>
      <c r="L5" s="8" t="s">
        <v>21</v>
      </c>
      <c r="M5" s="8" t="s">
        <v>24</v>
      </c>
      <c r="N5" s="8" t="s">
        <v>23</v>
      </c>
      <c r="O5" s="8" t="s">
        <v>21</v>
      </c>
      <c r="P5" s="8" t="s">
        <v>24</v>
      </c>
      <c r="Q5" s="8" t="s">
        <v>23</v>
      </c>
      <c r="R5" s="8" t="s">
        <v>21</v>
      </c>
      <c r="S5" s="8" t="s">
        <v>24</v>
      </c>
      <c r="T5" s="8" t="s">
        <v>23</v>
      </c>
      <c r="U5" s="8" t="s">
        <v>25</v>
      </c>
      <c r="V5" s="8" t="s">
        <v>26</v>
      </c>
      <c r="W5" s="8" t="s">
        <v>21</v>
      </c>
      <c r="X5" s="8" t="s">
        <v>24</v>
      </c>
      <c r="Y5" s="9" t="s">
        <v>23</v>
      </c>
    </row>
    <row r="6" spans="1:25" ht="17.149999999999999" customHeight="1">
      <c r="A6" s="10">
        <v>0.375</v>
      </c>
      <c r="B6" s="8">
        <v>117</v>
      </c>
      <c r="C6" s="8">
        <v>0.2</v>
      </c>
      <c r="D6" s="129"/>
      <c r="E6" s="129"/>
      <c r="F6" s="129"/>
      <c r="G6" s="8">
        <v>23</v>
      </c>
      <c r="H6" s="8">
        <v>60</v>
      </c>
      <c r="I6" s="8">
        <v>7</v>
      </c>
      <c r="J6" s="8">
        <v>300</v>
      </c>
      <c r="K6" s="8">
        <v>0.96</v>
      </c>
      <c r="L6" s="8">
        <v>4</v>
      </c>
      <c r="M6" s="8">
        <v>120</v>
      </c>
      <c r="N6" s="8">
        <v>0.96</v>
      </c>
      <c r="O6" s="8">
        <v>0</v>
      </c>
      <c r="P6" s="8">
        <v>160</v>
      </c>
      <c r="Q6" s="8">
        <v>0.9</v>
      </c>
      <c r="R6" s="8">
        <v>0</v>
      </c>
      <c r="S6" s="8">
        <v>60</v>
      </c>
      <c r="T6" s="8">
        <v>0.8</v>
      </c>
      <c r="U6" s="8">
        <v>3300</v>
      </c>
      <c r="V6" s="8">
        <v>0</v>
      </c>
      <c r="W6" s="8">
        <v>0</v>
      </c>
      <c r="X6" s="8">
        <v>40</v>
      </c>
      <c r="Y6" s="9">
        <v>0.98</v>
      </c>
    </row>
    <row r="7" spans="1:25" ht="17.149999999999999" customHeight="1">
      <c r="A7" s="10">
        <v>0.45833333333333331</v>
      </c>
      <c r="B7" s="8"/>
      <c r="C7" s="8"/>
      <c r="D7" s="129"/>
      <c r="E7" s="129"/>
      <c r="F7" s="129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</row>
    <row r="8" spans="1:25" ht="17.149999999999999" customHeight="1">
      <c r="A8" s="10">
        <v>0.54166666666666663</v>
      </c>
      <c r="B8" s="8">
        <v>117</v>
      </c>
      <c r="C8" s="8">
        <v>0.2</v>
      </c>
      <c r="D8" s="129"/>
      <c r="E8" s="129"/>
      <c r="F8" s="129"/>
      <c r="G8" s="8">
        <v>23</v>
      </c>
      <c r="H8" s="8">
        <v>60</v>
      </c>
      <c r="I8" s="8">
        <v>10</v>
      </c>
      <c r="J8" s="8">
        <v>350</v>
      </c>
      <c r="K8" s="8">
        <v>0.96</v>
      </c>
      <c r="L8" s="8">
        <v>3</v>
      </c>
      <c r="M8" s="8">
        <v>120</v>
      </c>
      <c r="N8" s="8">
        <v>0.96</v>
      </c>
      <c r="O8" s="8">
        <v>0</v>
      </c>
      <c r="P8" s="8">
        <v>260</v>
      </c>
      <c r="Q8" s="8">
        <v>0.9</v>
      </c>
      <c r="R8" s="8">
        <v>0</v>
      </c>
      <c r="S8" s="8">
        <v>60</v>
      </c>
      <c r="T8" s="8">
        <v>0.5</v>
      </c>
      <c r="U8" s="8">
        <v>3300</v>
      </c>
      <c r="V8" s="8">
        <v>0</v>
      </c>
      <c r="W8" s="8">
        <v>0</v>
      </c>
      <c r="X8" s="8">
        <v>40</v>
      </c>
      <c r="Y8" s="9">
        <v>0.6</v>
      </c>
    </row>
    <row r="9" spans="1:25" ht="17.149999999999999" customHeight="1">
      <c r="A9" s="10">
        <v>0.625</v>
      </c>
      <c r="B9" s="8"/>
      <c r="C9" s="8"/>
      <c r="D9" s="129"/>
      <c r="E9" s="129"/>
      <c r="F9" s="129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</row>
    <row r="10" spans="1:25" ht="17.149999999999999" customHeight="1" thickBot="1">
      <c r="A10" s="11">
        <v>0.83333333333333337</v>
      </c>
      <c r="B10" s="12">
        <v>117</v>
      </c>
      <c r="C10" s="12">
        <v>0.2</v>
      </c>
      <c r="D10" s="130"/>
      <c r="E10" s="130"/>
      <c r="F10" s="130"/>
      <c r="G10" s="12">
        <v>23</v>
      </c>
      <c r="H10" s="12">
        <v>60</v>
      </c>
      <c r="I10" s="12">
        <v>8</v>
      </c>
      <c r="J10" s="12">
        <v>300</v>
      </c>
      <c r="K10" s="12">
        <v>0.95</v>
      </c>
      <c r="L10" s="12">
        <v>3</v>
      </c>
      <c r="M10" s="12">
        <v>80</v>
      </c>
      <c r="N10" s="12">
        <v>0.95</v>
      </c>
      <c r="O10" s="12">
        <v>0</v>
      </c>
      <c r="P10" s="12">
        <v>180</v>
      </c>
      <c r="Q10" s="12">
        <v>0.9</v>
      </c>
      <c r="R10" s="12">
        <v>0</v>
      </c>
      <c r="S10" s="12">
        <v>80</v>
      </c>
      <c r="T10" s="12">
        <v>0.9</v>
      </c>
      <c r="U10" s="12">
        <v>3300</v>
      </c>
      <c r="V10" s="12">
        <v>0</v>
      </c>
      <c r="W10" s="12">
        <v>0</v>
      </c>
      <c r="X10" s="12">
        <v>80</v>
      </c>
      <c r="Y10" s="13">
        <v>0.98</v>
      </c>
    </row>
    <row r="11" spans="1:25" ht="17.149999999999999" customHeight="1" thickBot="1">
      <c r="A11" s="14"/>
      <c r="B11" s="15"/>
      <c r="C11" s="16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7"/>
    </row>
    <row r="12" spans="1:25" ht="17.149999999999999" customHeight="1" thickBot="1">
      <c r="A12" s="18" t="s">
        <v>27</v>
      </c>
      <c r="B12" s="57" t="s">
        <v>28</v>
      </c>
      <c r="C12" s="58"/>
      <c r="D12" s="57" t="s">
        <v>29</v>
      </c>
      <c r="E12" s="58"/>
      <c r="F12" s="57" t="s">
        <v>30</v>
      </c>
      <c r="G12" s="59"/>
      <c r="H12" s="58"/>
      <c r="I12" s="57" t="s">
        <v>31</v>
      </c>
      <c r="J12" s="59"/>
      <c r="K12" s="58"/>
      <c r="L12" s="57" t="s">
        <v>32</v>
      </c>
      <c r="M12" s="59"/>
      <c r="N12" s="60"/>
      <c r="O12" s="19"/>
      <c r="P12" s="19"/>
      <c r="Q12" s="61" t="s">
        <v>33</v>
      </c>
      <c r="R12" s="61"/>
      <c r="S12" s="61"/>
      <c r="T12" s="61"/>
      <c r="U12" s="61"/>
      <c r="V12" s="61"/>
      <c r="W12" s="61"/>
      <c r="X12" s="61"/>
      <c r="Y12" s="62"/>
    </row>
    <row r="13" spans="1:25" ht="17.149999999999999" customHeight="1" thickBot="1">
      <c r="A13" s="7" t="s">
        <v>16</v>
      </c>
      <c r="B13" s="8" t="s">
        <v>21</v>
      </c>
      <c r="C13" s="8" t="s">
        <v>24</v>
      </c>
      <c r="D13" s="8" t="s">
        <v>21</v>
      </c>
      <c r="E13" s="8" t="s">
        <v>24</v>
      </c>
      <c r="F13" s="8" t="s">
        <v>34</v>
      </c>
      <c r="G13" s="8" t="s">
        <v>35</v>
      </c>
      <c r="H13" s="8" t="s">
        <v>36</v>
      </c>
      <c r="I13" s="8" t="s">
        <v>25</v>
      </c>
      <c r="J13" s="8" t="s">
        <v>37</v>
      </c>
      <c r="K13" s="8" t="s">
        <v>21</v>
      </c>
      <c r="L13" s="8" t="s">
        <v>25</v>
      </c>
      <c r="M13" s="8" t="s">
        <v>24</v>
      </c>
      <c r="N13" s="9" t="s">
        <v>21</v>
      </c>
      <c r="O13" s="15"/>
      <c r="P13" s="15"/>
      <c r="Q13" s="20" t="s">
        <v>38</v>
      </c>
      <c r="R13" s="71" t="s">
        <v>39</v>
      </c>
      <c r="S13" s="72"/>
      <c r="T13" s="72"/>
      <c r="U13" s="73"/>
      <c r="V13" s="21" t="s">
        <v>40</v>
      </c>
      <c r="W13" s="21" t="s">
        <v>41</v>
      </c>
      <c r="X13" s="71" t="s">
        <v>42</v>
      </c>
      <c r="Y13" s="74"/>
    </row>
    <row r="14" spans="1:25" ht="17.149999999999999" customHeight="1" thickTop="1">
      <c r="A14" s="10">
        <v>0.375</v>
      </c>
      <c r="B14" s="8">
        <v>10</v>
      </c>
      <c r="C14" s="8">
        <v>40</v>
      </c>
      <c r="D14" s="8">
        <v>10</v>
      </c>
      <c r="E14" s="8">
        <v>0</v>
      </c>
      <c r="F14" s="8">
        <v>44.3</v>
      </c>
      <c r="G14" s="8">
        <v>56.5</v>
      </c>
      <c r="H14" s="8">
        <v>47.6</v>
      </c>
      <c r="I14" s="8">
        <v>222</v>
      </c>
      <c r="J14" s="8">
        <v>115</v>
      </c>
      <c r="K14" s="8">
        <v>171</v>
      </c>
      <c r="L14" s="8">
        <v>220</v>
      </c>
      <c r="M14" s="8">
        <v>128</v>
      </c>
      <c r="N14" s="9">
        <v>240</v>
      </c>
      <c r="O14" s="15"/>
      <c r="P14" s="15"/>
      <c r="Q14" s="22">
        <v>1</v>
      </c>
      <c r="R14" s="75" t="s">
        <v>43</v>
      </c>
      <c r="S14" s="76"/>
      <c r="T14" s="76"/>
      <c r="U14" s="77"/>
      <c r="V14" s="23" t="s">
        <v>44</v>
      </c>
      <c r="W14" s="23"/>
      <c r="X14" s="78"/>
      <c r="Y14" s="79"/>
    </row>
    <row r="15" spans="1:25" ht="17.149999999999999" customHeight="1">
      <c r="A15" s="10">
        <v>0.45833333333333331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9"/>
      <c r="O15" s="15"/>
      <c r="P15" s="15"/>
      <c r="Q15" s="24">
        <v>2</v>
      </c>
      <c r="R15" s="66" t="s">
        <v>45</v>
      </c>
      <c r="S15" s="67"/>
      <c r="T15" s="67"/>
      <c r="U15" s="68"/>
      <c r="V15" s="8" t="s">
        <v>44</v>
      </c>
      <c r="W15" s="8"/>
      <c r="X15" s="69"/>
      <c r="Y15" s="70"/>
    </row>
    <row r="16" spans="1:25" ht="17.149999999999999" customHeight="1">
      <c r="A16" s="10">
        <v>0.54166666666666663</v>
      </c>
      <c r="B16" s="8">
        <v>10</v>
      </c>
      <c r="C16" s="8">
        <v>10</v>
      </c>
      <c r="D16" s="8">
        <v>10</v>
      </c>
      <c r="E16" s="8">
        <v>40</v>
      </c>
      <c r="F16" s="8">
        <v>42.6</v>
      </c>
      <c r="G16" s="8">
        <v>58.6</v>
      </c>
      <c r="H16" s="8">
        <v>48.1</v>
      </c>
      <c r="I16" s="8">
        <v>222</v>
      </c>
      <c r="J16" s="8">
        <v>109</v>
      </c>
      <c r="K16" s="8">
        <v>160</v>
      </c>
      <c r="L16" s="8">
        <v>220</v>
      </c>
      <c r="M16" s="8">
        <v>245</v>
      </c>
      <c r="N16" s="9">
        <v>445</v>
      </c>
      <c r="O16" s="15"/>
      <c r="P16" s="15"/>
      <c r="Q16" s="24">
        <v>3</v>
      </c>
      <c r="R16" s="66" t="s">
        <v>46</v>
      </c>
      <c r="S16" s="67"/>
      <c r="T16" s="67"/>
      <c r="U16" s="68"/>
      <c r="V16" s="8" t="s">
        <v>44</v>
      </c>
      <c r="W16" s="8"/>
      <c r="X16" s="69"/>
      <c r="Y16" s="70"/>
    </row>
    <row r="17" spans="1:25" ht="17.149999999999999" customHeight="1">
      <c r="A17" s="10">
        <v>0.625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5"/>
      <c r="P17" s="15"/>
      <c r="Q17" s="24">
        <v>4</v>
      </c>
      <c r="R17" s="66" t="s">
        <v>47</v>
      </c>
      <c r="S17" s="67"/>
      <c r="T17" s="67"/>
      <c r="U17" s="68"/>
      <c r="V17" s="8" t="s">
        <v>44</v>
      </c>
      <c r="W17" s="8"/>
      <c r="X17" s="69"/>
      <c r="Y17" s="70"/>
    </row>
    <row r="18" spans="1:25" ht="17.149999999999999" customHeight="1" thickBot="1">
      <c r="A18" s="11">
        <v>0.83333333333333337</v>
      </c>
      <c r="B18" s="12">
        <v>10</v>
      </c>
      <c r="C18" s="12">
        <v>40</v>
      </c>
      <c r="D18" s="12">
        <v>10</v>
      </c>
      <c r="E18" s="12">
        <v>40</v>
      </c>
      <c r="F18" s="12">
        <v>43.8</v>
      </c>
      <c r="G18" s="12">
        <v>56.8</v>
      </c>
      <c r="H18" s="12">
        <v>48.5</v>
      </c>
      <c r="I18" s="12">
        <v>224</v>
      </c>
      <c r="J18" s="12">
        <v>88</v>
      </c>
      <c r="K18" s="12">
        <v>123</v>
      </c>
      <c r="L18" s="12">
        <v>223</v>
      </c>
      <c r="M18" s="12">
        <v>143</v>
      </c>
      <c r="N18" s="13">
        <v>250</v>
      </c>
      <c r="O18" s="15"/>
      <c r="P18" s="15"/>
      <c r="Q18" s="24">
        <v>5</v>
      </c>
      <c r="R18" s="66" t="s">
        <v>48</v>
      </c>
      <c r="S18" s="67"/>
      <c r="T18" s="67"/>
      <c r="U18" s="68"/>
      <c r="V18" s="8" t="s">
        <v>44</v>
      </c>
      <c r="W18" s="8"/>
      <c r="X18" s="69"/>
      <c r="Y18" s="70"/>
    </row>
    <row r="19" spans="1:25" ht="17.149999999999999" customHeight="1" thickBot="1">
      <c r="A19" s="2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24">
        <v>6</v>
      </c>
      <c r="R19" s="66" t="s">
        <v>49</v>
      </c>
      <c r="S19" s="67"/>
      <c r="T19" s="67"/>
      <c r="U19" s="68"/>
      <c r="V19" s="8" t="s">
        <v>44</v>
      </c>
      <c r="W19" s="8"/>
      <c r="X19" s="69"/>
      <c r="Y19" s="70"/>
    </row>
    <row r="20" spans="1:25" ht="17.149999999999999" customHeight="1" thickBot="1">
      <c r="A20" s="80" t="s">
        <v>50</v>
      </c>
      <c r="B20" s="72"/>
      <c r="C20" s="73"/>
      <c r="D20" s="71" t="s">
        <v>51</v>
      </c>
      <c r="E20" s="72"/>
      <c r="F20" s="73"/>
      <c r="G20" s="71" t="s">
        <v>52</v>
      </c>
      <c r="H20" s="72"/>
      <c r="I20" s="73"/>
      <c r="J20" s="71" t="s">
        <v>53</v>
      </c>
      <c r="K20" s="72"/>
      <c r="L20" s="73"/>
      <c r="M20" s="71" t="s">
        <v>54</v>
      </c>
      <c r="N20" s="72"/>
      <c r="O20" s="74"/>
      <c r="P20" s="15"/>
      <c r="Q20" s="24">
        <v>7</v>
      </c>
      <c r="R20" s="66" t="s">
        <v>55</v>
      </c>
      <c r="S20" s="67"/>
      <c r="T20" s="67"/>
      <c r="U20" s="68"/>
      <c r="V20" s="8" t="s">
        <v>44</v>
      </c>
      <c r="W20" s="8"/>
      <c r="X20" s="69"/>
      <c r="Y20" s="70"/>
    </row>
    <row r="21" spans="1:25" ht="17.149999999999999" customHeight="1" thickTop="1">
      <c r="A21" s="89" t="s">
        <v>56</v>
      </c>
      <c r="B21" s="90"/>
      <c r="C21" s="91"/>
      <c r="D21" s="92">
        <f>1958139+2464</f>
        <v>1960603</v>
      </c>
      <c r="E21" s="93"/>
      <c r="F21" s="94"/>
      <c r="G21" s="92">
        <v>1958139</v>
      </c>
      <c r="H21" s="93"/>
      <c r="I21" s="94"/>
      <c r="J21" s="95">
        <f t="shared" ref="J21:J41" si="0">D21-G21</f>
        <v>2464</v>
      </c>
      <c r="K21" s="96"/>
      <c r="L21" s="26" t="s">
        <v>57</v>
      </c>
      <c r="M21" s="95">
        <v>2464</v>
      </c>
      <c r="N21" s="96"/>
      <c r="O21" s="27" t="s">
        <v>57</v>
      </c>
      <c r="P21" s="15"/>
      <c r="Q21" s="24">
        <v>8</v>
      </c>
      <c r="R21" s="66" t="s">
        <v>58</v>
      </c>
      <c r="S21" s="67"/>
      <c r="T21" s="67"/>
      <c r="U21" s="68"/>
      <c r="V21" s="8" t="s">
        <v>44</v>
      </c>
      <c r="W21" s="8"/>
      <c r="X21" s="69"/>
      <c r="Y21" s="70"/>
    </row>
    <row r="22" spans="1:25" ht="17.149999999999999" customHeight="1">
      <c r="A22" s="81" t="s">
        <v>59</v>
      </c>
      <c r="B22" s="82"/>
      <c r="C22" s="83"/>
      <c r="D22" s="84">
        <f>2411627+3846</f>
        <v>2415473</v>
      </c>
      <c r="E22" s="85"/>
      <c r="F22" s="86"/>
      <c r="G22" s="84">
        <v>2411627</v>
      </c>
      <c r="H22" s="85"/>
      <c r="I22" s="86"/>
      <c r="J22" s="87">
        <f t="shared" si="0"/>
        <v>3846</v>
      </c>
      <c r="K22" s="88"/>
      <c r="L22" s="28" t="s">
        <v>57</v>
      </c>
      <c r="M22" s="87">
        <v>3846</v>
      </c>
      <c r="N22" s="88"/>
      <c r="O22" s="29" t="s">
        <v>57</v>
      </c>
      <c r="P22" s="15"/>
      <c r="Q22" s="24">
        <v>9</v>
      </c>
      <c r="R22" s="66" t="s">
        <v>60</v>
      </c>
      <c r="S22" s="67"/>
      <c r="T22" s="67"/>
      <c r="U22" s="68"/>
      <c r="V22" s="8" t="s">
        <v>44</v>
      </c>
      <c r="W22" s="8"/>
      <c r="X22" s="69"/>
      <c r="Y22" s="70"/>
    </row>
    <row r="23" spans="1:25" ht="17.149999999999999" customHeight="1">
      <c r="A23" s="81" t="s">
        <v>61</v>
      </c>
      <c r="B23" s="82"/>
      <c r="C23" s="83"/>
      <c r="D23" s="84">
        <f>5738+7.5</f>
        <v>5745.5</v>
      </c>
      <c r="E23" s="85"/>
      <c r="F23" s="86"/>
      <c r="G23" s="84">
        <v>5738</v>
      </c>
      <c r="H23" s="85"/>
      <c r="I23" s="86"/>
      <c r="J23" s="87">
        <f t="shared" si="0"/>
        <v>7.5</v>
      </c>
      <c r="K23" s="88"/>
      <c r="L23" s="28" t="s">
        <v>57</v>
      </c>
      <c r="M23" s="87">
        <v>8</v>
      </c>
      <c r="N23" s="88"/>
      <c r="O23" s="29" t="s">
        <v>57</v>
      </c>
      <c r="P23" s="15"/>
      <c r="Q23" s="24">
        <v>10</v>
      </c>
      <c r="R23" s="66" t="s">
        <v>62</v>
      </c>
      <c r="S23" s="67"/>
      <c r="T23" s="67"/>
      <c r="U23" s="68"/>
      <c r="V23" s="8" t="s">
        <v>44</v>
      </c>
      <c r="W23" s="8"/>
      <c r="X23" s="69"/>
      <c r="Y23" s="70"/>
    </row>
    <row r="24" spans="1:25" ht="17.149999999999999" customHeight="1" thickBot="1">
      <c r="A24" s="81" t="s">
        <v>63</v>
      </c>
      <c r="B24" s="82"/>
      <c r="C24" s="83"/>
      <c r="D24" s="84">
        <f>5945+8.2</f>
        <v>5953.2</v>
      </c>
      <c r="E24" s="85"/>
      <c r="F24" s="86"/>
      <c r="G24" s="84">
        <v>5945</v>
      </c>
      <c r="H24" s="85"/>
      <c r="I24" s="86"/>
      <c r="J24" s="87">
        <f t="shared" si="0"/>
        <v>8.1999999999998181</v>
      </c>
      <c r="K24" s="88"/>
      <c r="L24" s="28" t="s">
        <v>57</v>
      </c>
      <c r="M24" s="87">
        <v>8</v>
      </c>
      <c r="N24" s="88"/>
      <c r="O24" s="29" t="s">
        <v>57</v>
      </c>
      <c r="P24" s="15"/>
      <c r="Q24" s="30">
        <v>11</v>
      </c>
      <c r="R24" s="97" t="s">
        <v>64</v>
      </c>
      <c r="S24" s="98"/>
      <c r="T24" s="98"/>
      <c r="U24" s="99"/>
      <c r="V24" s="8" t="s">
        <v>44</v>
      </c>
      <c r="W24" s="12"/>
      <c r="X24" s="100"/>
      <c r="Y24" s="101"/>
    </row>
    <row r="25" spans="1:25" ht="17.149999999999999" customHeight="1">
      <c r="A25" s="81" t="s">
        <v>65</v>
      </c>
      <c r="B25" s="82"/>
      <c r="C25" s="83"/>
      <c r="D25" s="84">
        <f>4550+4.2</f>
        <v>4554.2</v>
      </c>
      <c r="E25" s="85"/>
      <c r="F25" s="86"/>
      <c r="G25" s="84">
        <v>4550</v>
      </c>
      <c r="H25" s="85"/>
      <c r="I25" s="86"/>
      <c r="J25" s="87">
        <f t="shared" si="0"/>
        <v>4.1999999999998181</v>
      </c>
      <c r="K25" s="88"/>
      <c r="L25" s="28" t="s">
        <v>57</v>
      </c>
      <c r="M25" s="87">
        <v>4</v>
      </c>
      <c r="N25" s="88"/>
      <c r="O25" s="29" t="s">
        <v>57</v>
      </c>
      <c r="P25" s="15"/>
      <c r="Q25" s="31"/>
      <c r="R25" s="31"/>
      <c r="S25" s="31"/>
      <c r="T25" s="31"/>
      <c r="U25" s="31"/>
      <c r="V25" s="31"/>
      <c r="W25" s="31"/>
      <c r="X25" s="31"/>
      <c r="Y25" s="32"/>
    </row>
    <row r="26" spans="1:25" ht="17.149999999999999" customHeight="1">
      <c r="A26" s="81" t="s">
        <v>66</v>
      </c>
      <c r="B26" s="82"/>
      <c r="C26" s="83"/>
      <c r="D26" s="84">
        <f>25664+135.8</f>
        <v>25799.8</v>
      </c>
      <c r="E26" s="85"/>
      <c r="F26" s="86"/>
      <c r="G26" s="84">
        <v>25664</v>
      </c>
      <c r="H26" s="85"/>
      <c r="I26" s="86"/>
      <c r="J26" s="87">
        <f t="shared" si="0"/>
        <v>135.79999999999927</v>
      </c>
      <c r="K26" s="88"/>
      <c r="L26" s="28" t="s">
        <v>57</v>
      </c>
      <c r="M26" s="87">
        <v>136</v>
      </c>
      <c r="N26" s="88"/>
      <c r="O26" s="29" t="s">
        <v>57</v>
      </c>
      <c r="P26" s="15"/>
      <c r="Q26" s="15"/>
      <c r="R26" s="15"/>
      <c r="S26" s="15"/>
      <c r="T26" s="15"/>
      <c r="U26" s="15"/>
      <c r="V26" s="15"/>
      <c r="W26" s="15"/>
      <c r="X26" s="15"/>
      <c r="Y26" s="17"/>
    </row>
    <row r="27" spans="1:25" ht="17.149999999999999" customHeight="1">
      <c r="A27" s="81" t="s">
        <v>67</v>
      </c>
      <c r="B27" s="82"/>
      <c r="C27" s="83"/>
      <c r="D27" s="84">
        <f>53525+236.6</f>
        <v>53761.599999999999</v>
      </c>
      <c r="E27" s="85"/>
      <c r="F27" s="86"/>
      <c r="G27" s="84">
        <v>53525</v>
      </c>
      <c r="H27" s="85"/>
      <c r="I27" s="86"/>
      <c r="J27" s="87">
        <f t="shared" si="0"/>
        <v>236.59999999999854</v>
      </c>
      <c r="K27" s="88"/>
      <c r="L27" s="28" t="s">
        <v>57</v>
      </c>
      <c r="M27" s="87">
        <v>237</v>
      </c>
      <c r="N27" s="88"/>
      <c r="O27" s="29" t="s">
        <v>57</v>
      </c>
      <c r="P27" s="15"/>
      <c r="Q27" s="15"/>
      <c r="R27" s="15"/>
      <c r="S27" s="15"/>
      <c r="T27" s="15"/>
      <c r="U27" s="15"/>
      <c r="V27" s="15"/>
      <c r="W27" s="15"/>
      <c r="X27" s="15"/>
      <c r="Y27" s="17"/>
    </row>
    <row r="28" spans="1:25" ht="17.149999999999999" customHeight="1">
      <c r="A28" s="81" t="s">
        <v>68</v>
      </c>
      <c r="B28" s="82"/>
      <c r="C28" s="83"/>
      <c r="D28" s="84">
        <f>8829+49</f>
        <v>8878</v>
      </c>
      <c r="E28" s="85"/>
      <c r="F28" s="86"/>
      <c r="G28" s="84">
        <v>8829</v>
      </c>
      <c r="H28" s="85"/>
      <c r="I28" s="86"/>
      <c r="J28" s="87">
        <f t="shared" si="0"/>
        <v>49</v>
      </c>
      <c r="K28" s="88"/>
      <c r="L28" s="28" t="s">
        <v>57</v>
      </c>
      <c r="M28" s="87">
        <v>49</v>
      </c>
      <c r="N28" s="88"/>
      <c r="O28" s="29" t="s">
        <v>57</v>
      </c>
      <c r="P28" s="15"/>
      <c r="Q28" s="15"/>
      <c r="R28" s="15"/>
      <c r="S28" s="15"/>
      <c r="T28" s="15"/>
      <c r="U28" s="15"/>
      <c r="V28" s="15"/>
      <c r="W28" s="15"/>
      <c r="X28" s="15"/>
      <c r="Y28" s="17"/>
    </row>
    <row r="29" spans="1:25" ht="17.149999999999999" customHeight="1">
      <c r="A29" s="81" t="s">
        <v>69</v>
      </c>
      <c r="B29" s="82"/>
      <c r="C29" s="83"/>
      <c r="D29" s="84">
        <f>1769+7.7</f>
        <v>1776.7</v>
      </c>
      <c r="E29" s="85"/>
      <c r="F29" s="86"/>
      <c r="G29" s="84">
        <v>1769</v>
      </c>
      <c r="H29" s="85"/>
      <c r="I29" s="86"/>
      <c r="J29" s="87">
        <f t="shared" si="0"/>
        <v>7.7000000000000455</v>
      </c>
      <c r="K29" s="88"/>
      <c r="L29" s="28" t="s">
        <v>57</v>
      </c>
      <c r="M29" s="87">
        <v>8</v>
      </c>
      <c r="N29" s="88"/>
      <c r="O29" s="29" t="s">
        <v>57</v>
      </c>
      <c r="P29" s="15"/>
      <c r="Q29" s="15"/>
      <c r="R29" s="15"/>
      <c r="S29" s="15"/>
      <c r="T29" s="15"/>
      <c r="U29" s="15"/>
      <c r="V29" s="15"/>
      <c r="W29" s="15"/>
      <c r="X29" s="15"/>
      <c r="Y29" s="17"/>
    </row>
    <row r="30" spans="1:25" ht="17.149999999999999" customHeight="1">
      <c r="A30" s="81" t="s">
        <v>70</v>
      </c>
      <c r="B30" s="82"/>
      <c r="C30" s="83"/>
      <c r="D30" s="84">
        <f>2404+11</f>
        <v>2415</v>
      </c>
      <c r="E30" s="85"/>
      <c r="F30" s="86"/>
      <c r="G30" s="84">
        <v>2404</v>
      </c>
      <c r="H30" s="85"/>
      <c r="I30" s="86"/>
      <c r="J30" s="87">
        <f t="shared" si="0"/>
        <v>11</v>
      </c>
      <c r="K30" s="88"/>
      <c r="L30" s="28" t="s">
        <v>57</v>
      </c>
      <c r="M30" s="87">
        <v>11</v>
      </c>
      <c r="N30" s="88"/>
      <c r="O30" s="29" t="s">
        <v>57</v>
      </c>
      <c r="P30" s="15"/>
      <c r="Q30" s="15"/>
      <c r="R30" s="15"/>
      <c r="S30" s="15"/>
      <c r="T30" s="15"/>
      <c r="U30" s="15"/>
      <c r="V30" s="15"/>
      <c r="W30" s="15"/>
      <c r="X30" s="15"/>
      <c r="Y30" s="17"/>
    </row>
    <row r="31" spans="1:25" ht="17.149999999999999" customHeight="1">
      <c r="A31" s="81" t="s">
        <v>71</v>
      </c>
      <c r="B31" s="82"/>
      <c r="C31" s="83"/>
      <c r="D31" s="84">
        <f>44739+143</f>
        <v>44882</v>
      </c>
      <c r="E31" s="85"/>
      <c r="F31" s="86"/>
      <c r="G31" s="84">
        <v>44739</v>
      </c>
      <c r="H31" s="85"/>
      <c r="I31" s="86"/>
      <c r="J31" s="87">
        <f t="shared" si="0"/>
        <v>143</v>
      </c>
      <c r="K31" s="88"/>
      <c r="L31" s="28" t="s">
        <v>57</v>
      </c>
      <c r="M31" s="87">
        <v>143</v>
      </c>
      <c r="N31" s="88"/>
      <c r="O31" s="29" t="s">
        <v>57</v>
      </c>
      <c r="P31" s="15"/>
      <c r="Q31" s="15"/>
      <c r="R31" s="15"/>
      <c r="S31" s="15"/>
      <c r="T31" s="15"/>
      <c r="U31" s="15"/>
      <c r="V31" s="15"/>
      <c r="W31" s="15"/>
      <c r="X31" s="15"/>
      <c r="Y31" s="17"/>
    </row>
    <row r="32" spans="1:25" ht="17.149999999999999" customHeight="1">
      <c r="A32" s="81" t="s">
        <v>72</v>
      </c>
      <c r="B32" s="82"/>
      <c r="C32" s="83"/>
      <c r="D32" s="84">
        <f>5035+7.8</f>
        <v>5042.8</v>
      </c>
      <c r="E32" s="85"/>
      <c r="F32" s="86"/>
      <c r="G32" s="84">
        <v>5035</v>
      </c>
      <c r="H32" s="85"/>
      <c r="I32" s="86"/>
      <c r="J32" s="87">
        <f t="shared" si="0"/>
        <v>7.8000000000001819</v>
      </c>
      <c r="K32" s="88"/>
      <c r="L32" s="28" t="s">
        <v>57</v>
      </c>
      <c r="M32" s="87">
        <v>8</v>
      </c>
      <c r="N32" s="88"/>
      <c r="O32" s="29" t="s">
        <v>57</v>
      </c>
      <c r="P32" s="15"/>
      <c r="Q32" s="5" t="s">
        <v>73</v>
      </c>
      <c r="R32" s="5"/>
      <c r="S32" s="5"/>
      <c r="T32" s="5"/>
      <c r="U32" s="5"/>
      <c r="V32" s="5"/>
      <c r="W32" s="5"/>
      <c r="X32" s="5"/>
      <c r="Y32" s="33"/>
    </row>
    <row r="33" spans="1:25" ht="17.149999999999999" customHeight="1" thickBot="1">
      <c r="A33" s="81" t="s">
        <v>74</v>
      </c>
      <c r="B33" s="82"/>
      <c r="C33" s="83"/>
      <c r="D33" s="84">
        <f>2744+2</f>
        <v>2746</v>
      </c>
      <c r="E33" s="85"/>
      <c r="F33" s="86"/>
      <c r="G33" s="84">
        <v>2744</v>
      </c>
      <c r="H33" s="85"/>
      <c r="I33" s="86"/>
      <c r="J33" s="87">
        <f t="shared" si="0"/>
        <v>2</v>
      </c>
      <c r="K33" s="88"/>
      <c r="L33" s="28" t="s">
        <v>57</v>
      </c>
      <c r="M33" s="87">
        <v>2</v>
      </c>
      <c r="N33" s="88"/>
      <c r="O33" s="29" t="s">
        <v>57</v>
      </c>
      <c r="P33" s="15"/>
      <c r="Q33" s="5" t="s">
        <v>75</v>
      </c>
      <c r="R33" s="5"/>
      <c r="S33" s="5"/>
      <c r="T33" s="5"/>
      <c r="U33" s="5"/>
      <c r="V33" s="5"/>
      <c r="W33" s="5"/>
      <c r="X33" s="5"/>
      <c r="Y33" s="17"/>
    </row>
    <row r="34" spans="1:25" ht="17.149999999999999" customHeight="1">
      <c r="A34" s="81" t="s">
        <v>76</v>
      </c>
      <c r="B34" s="82"/>
      <c r="C34" s="83"/>
      <c r="D34" s="84">
        <f>5040+8.4</f>
        <v>5048.3999999999996</v>
      </c>
      <c r="E34" s="85"/>
      <c r="F34" s="86"/>
      <c r="G34" s="84">
        <v>5040</v>
      </c>
      <c r="H34" s="85"/>
      <c r="I34" s="86"/>
      <c r="J34" s="87">
        <f t="shared" si="0"/>
        <v>8.3999999999996362</v>
      </c>
      <c r="K34" s="88"/>
      <c r="L34" s="28" t="s">
        <v>57</v>
      </c>
      <c r="M34" s="87">
        <v>8</v>
      </c>
      <c r="N34" s="88"/>
      <c r="O34" s="29" t="s">
        <v>57</v>
      </c>
      <c r="P34" s="15"/>
      <c r="Q34" s="102" t="s">
        <v>77</v>
      </c>
      <c r="R34" s="34"/>
      <c r="S34" s="2"/>
      <c r="T34" s="2"/>
      <c r="U34" s="2"/>
      <c r="V34" s="2"/>
      <c r="W34" s="2"/>
      <c r="X34" s="2"/>
      <c r="Y34" s="35"/>
    </row>
    <row r="35" spans="1:25" ht="17.149999999999999" customHeight="1">
      <c r="A35" s="81" t="s">
        <v>78</v>
      </c>
      <c r="B35" s="82"/>
      <c r="C35" s="83"/>
      <c r="D35" s="84">
        <f>250118+85</f>
        <v>250203</v>
      </c>
      <c r="E35" s="85"/>
      <c r="F35" s="86"/>
      <c r="G35" s="84">
        <v>250118</v>
      </c>
      <c r="H35" s="85"/>
      <c r="I35" s="86"/>
      <c r="J35" s="87">
        <f t="shared" si="0"/>
        <v>85</v>
      </c>
      <c r="K35" s="88"/>
      <c r="L35" s="28" t="s">
        <v>57</v>
      </c>
      <c r="M35" s="87">
        <v>85</v>
      </c>
      <c r="N35" s="88"/>
      <c r="O35" s="29" t="s">
        <v>57</v>
      </c>
      <c r="P35" s="5" t="s">
        <v>79</v>
      </c>
      <c r="Q35" s="103"/>
      <c r="R35" s="15"/>
      <c r="S35" s="15"/>
      <c r="T35" s="15"/>
      <c r="U35" s="15"/>
      <c r="V35" s="15"/>
      <c r="W35" s="15"/>
      <c r="X35" s="15"/>
      <c r="Y35" s="17"/>
    </row>
    <row r="36" spans="1:25" ht="17.149999999999999" customHeight="1">
      <c r="A36" s="81" t="s">
        <v>80</v>
      </c>
      <c r="B36" s="82"/>
      <c r="C36" s="83"/>
      <c r="D36" s="84">
        <f>720631+251</f>
        <v>720882</v>
      </c>
      <c r="E36" s="85"/>
      <c r="F36" s="86"/>
      <c r="G36" s="84">
        <v>720631</v>
      </c>
      <c r="H36" s="85"/>
      <c r="I36" s="86"/>
      <c r="J36" s="87">
        <f t="shared" si="0"/>
        <v>251</v>
      </c>
      <c r="K36" s="88"/>
      <c r="L36" s="28" t="s">
        <v>57</v>
      </c>
      <c r="M36" s="87">
        <v>251</v>
      </c>
      <c r="N36" s="88"/>
      <c r="O36" s="29" t="s">
        <v>57</v>
      </c>
      <c r="P36" s="15"/>
      <c r="Q36" s="103"/>
      <c r="R36" s="15"/>
      <c r="S36" s="15"/>
      <c r="T36" s="15"/>
      <c r="U36" s="15"/>
      <c r="V36" s="15"/>
      <c r="W36" s="15"/>
      <c r="X36" s="15"/>
      <c r="Y36" s="17"/>
    </row>
    <row r="37" spans="1:25" ht="17.149999999999999" customHeight="1">
      <c r="A37" s="81" t="s">
        <v>81</v>
      </c>
      <c r="B37" s="82"/>
      <c r="C37" s="83"/>
      <c r="D37" s="84">
        <v>917384</v>
      </c>
      <c r="E37" s="85"/>
      <c r="F37" s="86"/>
      <c r="G37" s="84">
        <v>917384</v>
      </c>
      <c r="H37" s="85"/>
      <c r="I37" s="86"/>
      <c r="J37" s="87">
        <f t="shared" si="0"/>
        <v>0</v>
      </c>
      <c r="K37" s="88"/>
      <c r="L37" s="28" t="s">
        <v>57</v>
      </c>
      <c r="M37" s="87">
        <v>0</v>
      </c>
      <c r="N37" s="88"/>
      <c r="O37" s="29" t="s">
        <v>57</v>
      </c>
      <c r="P37" s="15"/>
      <c r="Q37" s="103"/>
      <c r="R37" s="15"/>
      <c r="S37" s="15"/>
      <c r="T37" s="15"/>
      <c r="U37" s="15"/>
      <c r="V37" s="15"/>
      <c r="W37" s="15"/>
      <c r="X37" s="15"/>
      <c r="Y37" s="17"/>
    </row>
    <row r="38" spans="1:25" ht="17.149999999999999" customHeight="1">
      <c r="A38" s="81" t="s">
        <v>82</v>
      </c>
      <c r="B38" s="82"/>
      <c r="C38" s="83"/>
      <c r="D38" s="84">
        <f>215612+113</f>
        <v>215725</v>
      </c>
      <c r="E38" s="85"/>
      <c r="F38" s="86"/>
      <c r="G38" s="84">
        <v>215612</v>
      </c>
      <c r="H38" s="85"/>
      <c r="I38" s="86"/>
      <c r="J38" s="87">
        <f t="shared" si="0"/>
        <v>113</v>
      </c>
      <c r="K38" s="88"/>
      <c r="L38" s="28" t="s">
        <v>57</v>
      </c>
      <c r="M38" s="87">
        <v>113</v>
      </c>
      <c r="N38" s="88"/>
      <c r="O38" s="29" t="s">
        <v>57</v>
      </c>
      <c r="P38" s="15"/>
      <c r="Q38" s="103"/>
      <c r="R38" s="15"/>
      <c r="S38" s="15"/>
      <c r="T38" s="15"/>
      <c r="U38" s="15"/>
      <c r="V38" s="15"/>
      <c r="W38" s="15"/>
      <c r="X38" s="15"/>
      <c r="Y38" s="17"/>
    </row>
    <row r="39" spans="1:25" ht="17.149999999999999" customHeight="1">
      <c r="A39" s="105" t="s">
        <v>83</v>
      </c>
      <c r="B39" s="106"/>
      <c r="C39" s="107"/>
      <c r="D39" s="84">
        <f>98070+23</f>
        <v>98093</v>
      </c>
      <c r="E39" s="85"/>
      <c r="F39" s="86"/>
      <c r="G39" s="84">
        <v>98070</v>
      </c>
      <c r="H39" s="85"/>
      <c r="I39" s="86"/>
      <c r="J39" s="87">
        <f t="shared" si="0"/>
        <v>23</v>
      </c>
      <c r="K39" s="88"/>
      <c r="L39" s="28" t="s">
        <v>57</v>
      </c>
      <c r="M39" s="87">
        <v>23</v>
      </c>
      <c r="N39" s="88"/>
      <c r="O39" s="29" t="s">
        <v>57</v>
      </c>
      <c r="P39" s="15"/>
      <c r="Q39" s="103"/>
      <c r="R39" s="15"/>
      <c r="S39" s="15"/>
      <c r="T39" s="15"/>
      <c r="U39" s="15"/>
      <c r="V39" s="15"/>
      <c r="W39" s="15"/>
      <c r="X39" s="15"/>
      <c r="Y39" s="17"/>
    </row>
    <row r="40" spans="1:25" ht="17.149999999999999" customHeight="1" thickBot="1">
      <c r="A40" s="105" t="s">
        <v>84</v>
      </c>
      <c r="B40" s="106"/>
      <c r="C40" s="107"/>
      <c r="D40" s="84">
        <f>92795+24</f>
        <v>92819</v>
      </c>
      <c r="E40" s="85"/>
      <c r="F40" s="86"/>
      <c r="G40" s="84">
        <v>92795</v>
      </c>
      <c r="H40" s="85"/>
      <c r="I40" s="86"/>
      <c r="J40" s="87">
        <f t="shared" si="0"/>
        <v>24</v>
      </c>
      <c r="K40" s="88"/>
      <c r="L40" s="28" t="s">
        <v>57</v>
      </c>
      <c r="M40" s="87">
        <v>24</v>
      </c>
      <c r="N40" s="88"/>
      <c r="O40" s="29" t="s">
        <v>57</v>
      </c>
      <c r="P40" s="15"/>
      <c r="Q40" s="104"/>
      <c r="R40" s="36"/>
      <c r="S40" s="36"/>
      <c r="T40" s="36"/>
      <c r="U40" s="36"/>
      <c r="V40" s="36"/>
      <c r="W40" s="36"/>
      <c r="X40" s="36"/>
      <c r="Y40" s="37"/>
    </row>
    <row r="41" spans="1:25" ht="17.149999999999999" customHeight="1" thickBot="1">
      <c r="A41" s="108" t="s">
        <v>85</v>
      </c>
      <c r="B41" s="109"/>
      <c r="C41" s="110"/>
      <c r="D41" s="111">
        <f>51405+14</f>
        <v>51419</v>
      </c>
      <c r="E41" s="112"/>
      <c r="F41" s="113"/>
      <c r="G41" s="111">
        <v>51405</v>
      </c>
      <c r="H41" s="112"/>
      <c r="I41" s="113"/>
      <c r="J41" s="114">
        <f t="shared" si="0"/>
        <v>14</v>
      </c>
      <c r="K41" s="115"/>
      <c r="L41" s="38" t="s">
        <v>57</v>
      </c>
      <c r="M41" s="114">
        <v>14</v>
      </c>
      <c r="N41" s="115"/>
      <c r="O41" s="39" t="s">
        <v>57</v>
      </c>
      <c r="P41" s="40"/>
      <c r="Q41" s="40"/>
      <c r="R41" s="40"/>
      <c r="S41" s="40"/>
      <c r="T41" s="40"/>
      <c r="U41" s="40"/>
      <c r="V41" s="40"/>
      <c r="W41" s="40"/>
      <c r="X41" s="40"/>
      <c r="Y41" s="41"/>
    </row>
    <row r="42" spans="1: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42" t="s">
        <v>0</v>
      </c>
      <c r="V42" s="3" t="s">
        <v>1</v>
      </c>
      <c r="W42" s="3" t="s">
        <v>2</v>
      </c>
      <c r="X42" s="3" t="s">
        <v>3</v>
      </c>
      <c r="Y42" s="4" t="s">
        <v>4</v>
      </c>
    </row>
    <row r="43" spans="1:25" ht="28.5">
      <c r="A43" s="45" t="s">
        <v>5</v>
      </c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5"/>
      <c r="U43" s="43"/>
      <c r="V43" s="47"/>
      <c r="W43" s="125" t="s">
        <v>6</v>
      </c>
      <c r="X43" s="125"/>
      <c r="Y43" s="49"/>
    </row>
    <row r="44" spans="1:25" ht="17.5" thickBot="1">
      <c r="A44" s="51">
        <f>A3+1</f>
        <v>45201</v>
      </c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"/>
      <c r="S44" s="5"/>
      <c r="T44" s="5"/>
      <c r="U44" s="44"/>
      <c r="V44" s="48"/>
      <c r="W44" s="126"/>
      <c r="X44" s="126"/>
      <c r="Y44" s="50"/>
    </row>
    <row r="45" spans="1:25">
      <c r="A45" s="6" t="s">
        <v>7</v>
      </c>
      <c r="B45" s="63" t="s">
        <v>8</v>
      </c>
      <c r="C45" s="64"/>
      <c r="D45" s="64"/>
      <c r="E45" s="64"/>
      <c r="F45" s="65"/>
      <c r="G45" s="63" t="s">
        <v>9</v>
      </c>
      <c r="H45" s="65"/>
      <c r="I45" s="63" t="s">
        <v>10</v>
      </c>
      <c r="J45" s="64"/>
      <c r="K45" s="65"/>
      <c r="L45" s="63" t="s">
        <v>11</v>
      </c>
      <c r="M45" s="64"/>
      <c r="N45" s="65"/>
      <c r="O45" s="63" t="s">
        <v>12</v>
      </c>
      <c r="P45" s="64"/>
      <c r="Q45" s="65"/>
      <c r="R45" s="63" t="s">
        <v>13</v>
      </c>
      <c r="S45" s="64"/>
      <c r="T45" s="65"/>
      <c r="U45" s="53" t="s">
        <v>14</v>
      </c>
      <c r="V45" s="54"/>
      <c r="W45" s="53" t="s">
        <v>15</v>
      </c>
      <c r="X45" s="55"/>
      <c r="Y45" s="56"/>
    </row>
    <row r="46" spans="1:25">
      <c r="A46" s="7" t="s">
        <v>16</v>
      </c>
      <c r="B46" s="8" t="s">
        <v>17</v>
      </c>
      <c r="C46" s="8" t="s">
        <v>18</v>
      </c>
      <c r="D46" s="129"/>
      <c r="E46" s="129"/>
      <c r="F46" s="129"/>
      <c r="G46" s="8" t="s">
        <v>19</v>
      </c>
      <c r="H46" s="8" t="s">
        <v>20</v>
      </c>
      <c r="I46" s="8" t="s">
        <v>21</v>
      </c>
      <c r="J46" s="8" t="s">
        <v>22</v>
      </c>
      <c r="K46" s="8" t="s">
        <v>23</v>
      </c>
      <c r="L46" s="8" t="s">
        <v>21</v>
      </c>
      <c r="M46" s="8" t="s">
        <v>24</v>
      </c>
      <c r="N46" s="8" t="s">
        <v>23</v>
      </c>
      <c r="O46" s="8" t="s">
        <v>21</v>
      </c>
      <c r="P46" s="8" t="s">
        <v>24</v>
      </c>
      <c r="Q46" s="8" t="s">
        <v>23</v>
      </c>
      <c r="R46" s="8" t="s">
        <v>21</v>
      </c>
      <c r="S46" s="8" t="s">
        <v>24</v>
      </c>
      <c r="T46" s="8" t="s">
        <v>23</v>
      </c>
      <c r="U46" s="8" t="s">
        <v>25</v>
      </c>
      <c r="V46" s="8" t="s">
        <v>26</v>
      </c>
      <c r="W46" s="8" t="s">
        <v>21</v>
      </c>
      <c r="X46" s="8" t="s">
        <v>24</v>
      </c>
      <c r="Y46" s="9" t="s">
        <v>23</v>
      </c>
    </row>
    <row r="47" spans="1:25">
      <c r="A47" s="10">
        <v>0.375</v>
      </c>
      <c r="B47" s="8">
        <v>117</v>
      </c>
      <c r="C47" s="8">
        <v>0.2</v>
      </c>
      <c r="D47" s="129"/>
      <c r="E47" s="129"/>
      <c r="F47" s="129"/>
      <c r="G47" s="8">
        <v>23</v>
      </c>
      <c r="H47" s="8">
        <v>60</v>
      </c>
      <c r="I47" s="8">
        <v>7</v>
      </c>
      <c r="J47" s="8">
        <v>300</v>
      </c>
      <c r="K47" s="8">
        <v>0.96</v>
      </c>
      <c r="L47" s="8">
        <v>4</v>
      </c>
      <c r="M47" s="8">
        <v>120</v>
      </c>
      <c r="N47" s="8">
        <v>0.96</v>
      </c>
      <c r="O47" s="8">
        <v>0</v>
      </c>
      <c r="P47" s="8">
        <v>160</v>
      </c>
      <c r="Q47" s="8">
        <v>0.9</v>
      </c>
      <c r="R47" s="8">
        <v>0</v>
      </c>
      <c r="S47" s="8">
        <v>60</v>
      </c>
      <c r="T47" s="8">
        <v>0.8</v>
      </c>
      <c r="U47" s="8">
        <v>3300</v>
      </c>
      <c r="V47" s="8">
        <v>0</v>
      </c>
      <c r="W47" s="8">
        <v>0</v>
      </c>
      <c r="X47" s="8">
        <v>40</v>
      </c>
      <c r="Y47" s="9">
        <v>0.98</v>
      </c>
    </row>
    <row r="48" spans="1:25">
      <c r="A48" s="10">
        <v>0.45833333333333331</v>
      </c>
      <c r="B48" s="8"/>
      <c r="C48" s="8"/>
      <c r="D48" s="129"/>
      <c r="E48" s="129"/>
      <c r="F48" s="129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</row>
    <row r="49" spans="1:25">
      <c r="A49" s="10">
        <v>0.54166666666666663</v>
      </c>
      <c r="B49" s="8">
        <v>117</v>
      </c>
      <c r="C49" s="8">
        <v>0.2</v>
      </c>
      <c r="D49" s="129"/>
      <c r="E49" s="129"/>
      <c r="F49" s="129"/>
      <c r="G49" s="8">
        <v>23</v>
      </c>
      <c r="H49" s="8">
        <v>60</v>
      </c>
      <c r="I49" s="8">
        <v>10</v>
      </c>
      <c r="J49" s="8">
        <v>350</v>
      </c>
      <c r="K49" s="8">
        <v>0.96</v>
      </c>
      <c r="L49" s="8">
        <v>3</v>
      </c>
      <c r="M49" s="8">
        <v>120</v>
      </c>
      <c r="N49" s="8">
        <v>0.96</v>
      </c>
      <c r="O49" s="8">
        <v>0</v>
      </c>
      <c r="P49" s="8">
        <v>260</v>
      </c>
      <c r="Q49" s="8">
        <v>0.9</v>
      </c>
      <c r="R49" s="8">
        <v>0</v>
      </c>
      <c r="S49" s="8">
        <v>60</v>
      </c>
      <c r="T49" s="8">
        <v>0.5</v>
      </c>
      <c r="U49" s="8">
        <v>3300</v>
      </c>
      <c r="V49" s="8">
        <v>0</v>
      </c>
      <c r="W49" s="8">
        <v>0</v>
      </c>
      <c r="X49" s="8">
        <v>40</v>
      </c>
      <c r="Y49" s="9">
        <v>0.6</v>
      </c>
    </row>
    <row r="50" spans="1:25">
      <c r="A50" s="10">
        <v>0.625</v>
      </c>
      <c r="B50" s="8"/>
      <c r="C50" s="8"/>
      <c r="D50" s="129"/>
      <c r="E50" s="129"/>
      <c r="F50" s="129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9"/>
    </row>
    <row r="51" spans="1:25" ht="17.5" thickBot="1">
      <c r="A51" s="11">
        <v>0.83333333333333337</v>
      </c>
      <c r="B51" s="12">
        <v>117</v>
      </c>
      <c r="C51" s="12">
        <v>0.2</v>
      </c>
      <c r="D51" s="130"/>
      <c r="E51" s="130"/>
      <c r="F51" s="130"/>
      <c r="G51" s="12">
        <v>23</v>
      </c>
      <c r="H51" s="12">
        <v>60</v>
      </c>
      <c r="I51" s="12">
        <v>8</v>
      </c>
      <c r="J51" s="12">
        <v>300</v>
      </c>
      <c r="K51" s="12">
        <v>0.95</v>
      </c>
      <c r="L51" s="12">
        <v>3</v>
      </c>
      <c r="M51" s="12">
        <v>80</v>
      </c>
      <c r="N51" s="12">
        <v>0.95</v>
      </c>
      <c r="O51" s="12">
        <v>0</v>
      </c>
      <c r="P51" s="12">
        <v>180</v>
      </c>
      <c r="Q51" s="12">
        <v>0.9</v>
      </c>
      <c r="R51" s="12">
        <v>0</v>
      </c>
      <c r="S51" s="12">
        <v>80</v>
      </c>
      <c r="T51" s="12">
        <v>0.9</v>
      </c>
      <c r="U51" s="12">
        <v>3300</v>
      </c>
      <c r="V51" s="12">
        <v>0</v>
      </c>
      <c r="W51" s="12">
        <v>0</v>
      </c>
      <c r="X51" s="12">
        <v>80</v>
      </c>
      <c r="Y51" s="13">
        <v>0.98</v>
      </c>
    </row>
    <row r="52" spans="1:25" ht="17.5" thickBot="1">
      <c r="A52" s="14"/>
      <c r="B52" s="15"/>
      <c r="C52" s="16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7"/>
    </row>
    <row r="53" spans="1:25" ht="17.5" thickBot="1">
      <c r="A53" s="18" t="s">
        <v>27</v>
      </c>
      <c r="B53" s="57" t="s">
        <v>28</v>
      </c>
      <c r="C53" s="58"/>
      <c r="D53" s="57" t="s">
        <v>29</v>
      </c>
      <c r="E53" s="58"/>
      <c r="F53" s="57" t="s">
        <v>30</v>
      </c>
      <c r="G53" s="59"/>
      <c r="H53" s="58"/>
      <c r="I53" s="57" t="s">
        <v>31</v>
      </c>
      <c r="J53" s="59"/>
      <c r="K53" s="58"/>
      <c r="L53" s="57" t="s">
        <v>32</v>
      </c>
      <c r="M53" s="59"/>
      <c r="N53" s="60"/>
      <c r="O53" s="19"/>
      <c r="P53" s="19"/>
      <c r="Q53" s="61" t="s">
        <v>33</v>
      </c>
      <c r="R53" s="61"/>
      <c r="S53" s="61"/>
      <c r="T53" s="61"/>
      <c r="U53" s="61"/>
      <c r="V53" s="61"/>
      <c r="W53" s="61"/>
      <c r="X53" s="61"/>
      <c r="Y53" s="62"/>
    </row>
    <row r="54" spans="1:25" ht="17.5" thickBot="1">
      <c r="A54" s="7" t="s">
        <v>16</v>
      </c>
      <c r="B54" s="8" t="s">
        <v>21</v>
      </c>
      <c r="C54" s="8" t="s">
        <v>24</v>
      </c>
      <c r="D54" s="8" t="s">
        <v>21</v>
      </c>
      <c r="E54" s="8" t="s">
        <v>24</v>
      </c>
      <c r="F54" s="8" t="s">
        <v>34</v>
      </c>
      <c r="G54" s="8" t="s">
        <v>35</v>
      </c>
      <c r="H54" s="8" t="s">
        <v>36</v>
      </c>
      <c r="I54" s="8" t="s">
        <v>25</v>
      </c>
      <c r="J54" s="8" t="s">
        <v>37</v>
      </c>
      <c r="K54" s="8" t="s">
        <v>21</v>
      </c>
      <c r="L54" s="8" t="s">
        <v>25</v>
      </c>
      <c r="M54" s="8" t="s">
        <v>24</v>
      </c>
      <c r="N54" s="9" t="s">
        <v>21</v>
      </c>
      <c r="O54" s="15"/>
      <c r="P54" s="15"/>
      <c r="Q54" s="20" t="s">
        <v>38</v>
      </c>
      <c r="R54" s="71" t="s">
        <v>39</v>
      </c>
      <c r="S54" s="72"/>
      <c r="T54" s="72"/>
      <c r="U54" s="73"/>
      <c r="V54" s="21" t="s">
        <v>40</v>
      </c>
      <c r="W54" s="21" t="s">
        <v>41</v>
      </c>
      <c r="X54" s="71" t="s">
        <v>42</v>
      </c>
      <c r="Y54" s="74"/>
    </row>
    <row r="55" spans="1:25" ht="17.5" thickTop="1">
      <c r="A55" s="10">
        <v>0.375</v>
      </c>
      <c r="B55" s="8">
        <v>10</v>
      </c>
      <c r="C55" s="8">
        <v>40</v>
      </c>
      <c r="D55" s="8">
        <v>10</v>
      </c>
      <c r="E55" s="8">
        <v>0</v>
      </c>
      <c r="F55" s="8">
        <v>44.3</v>
      </c>
      <c r="G55" s="8">
        <v>56.5</v>
      </c>
      <c r="H55" s="8">
        <v>47.6</v>
      </c>
      <c r="I55" s="8">
        <v>222</v>
      </c>
      <c r="J55" s="8">
        <v>115</v>
      </c>
      <c r="K55" s="8">
        <v>171</v>
      </c>
      <c r="L55" s="8">
        <v>220</v>
      </c>
      <c r="M55" s="8">
        <v>128</v>
      </c>
      <c r="N55" s="9">
        <v>240</v>
      </c>
      <c r="O55" s="15"/>
      <c r="P55" s="15"/>
      <c r="Q55" s="22">
        <v>1</v>
      </c>
      <c r="R55" s="75" t="s">
        <v>43</v>
      </c>
      <c r="S55" s="76"/>
      <c r="T55" s="76"/>
      <c r="U55" s="77"/>
      <c r="V55" s="23" t="s">
        <v>44</v>
      </c>
      <c r="W55" s="23"/>
      <c r="X55" s="78"/>
      <c r="Y55" s="79"/>
    </row>
    <row r="56" spans="1:25">
      <c r="A56" s="10">
        <v>0.45833333333333331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9"/>
      <c r="O56" s="15"/>
      <c r="P56" s="15"/>
      <c r="Q56" s="24">
        <v>2</v>
      </c>
      <c r="R56" s="66" t="s">
        <v>45</v>
      </c>
      <c r="S56" s="67"/>
      <c r="T56" s="67"/>
      <c r="U56" s="68"/>
      <c r="V56" s="8" t="s">
        <v>44</v>
      </c>
      <c r="W56" s="8"/>
      <c r="X56" s="69"/>
      <c r="Y56" s="70"/>
    </row>
    <row r="57" spans="1:25">
      <c r="A57" s="10">
        <v>0.54166666666666663</v>
      </c>
      <c r="B57" s="8">
        <v>10</v>
      </c>
      <c r="C57" s="8">
        <v>10</v>
      </c>
      <c r="D57" s="8">
        <v>10</v>
      </c>
      <c r="E57" s="8">
        <v>40</v>
      </c>
      <c r="F57" s="8">
        <v>42.6</v>
      </c>
      <c r="G57" s="8">
        <v>58.6</v>
      </c>
      <c r="H57" s="8">
        <v>48.1</v>
      </c>
      <c r="I57" s="8">
        <v>222</v>
      </c>
      <c r="J57" s="8">
        <v>109</v>
      </c>
      <c r="K57" s="8">
        <v>160</v>
      </c>
      <c r="L57" s="8">
        <v>220</v>
      </c>
      <c r="M57" s="8">
        <v>245</v>
      </c>
      <c r="N57" s="9">
        <v>445</v>
      </c>
      <c r="O57" s="15"/>
      <c r="P57" s="15"/>
      <c r="Q57" s="24">
        <v>3</v>
      </c>
      <c r="R57" s="66" t="s">
        <v>46</v>
      </c>
      <c r="S57" s="67"/>
      <c r="T57" s="67"/>
      <c r="U57" s="68"/>
      <c r="V57" s="8" t="s">
        <v>44</v>
      </c>
      <c r="W57" s="8"/>
      <c r="X57" s="69"/>
      <c r="Y57" s="70"/>
    </row>
    <row r="58" spans="1:25">
      <c r="A58" s="10">
        <v>0.625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9"/>
      <c r="O58" s="15"/>
      <c r="P58" s="15"/>
      <c r="Q58" s="24">
        <v>4</v>
      </c>
      <c r="R58" s="66" t="s">
        <v>47</v>
      </c>
      <c r="S58" s="67"/>
      <c r="T58" s="67"/>
      <c r="U58" s="68"/>
      <c r="V58" s="8" t="s">
        <v>44</v>
      </c>
      <c r="W58" s="8"/>
      <c r="X58" s="69"/>
      <c r="Y58" s="70"/>
    </row>
    <row r="59" spans="1:25" ht="17.5" thickBot="1">
      <c r="A59" s="11">
        <v>0.83333333333333337</v>
      </c>
      <c r="B59" s="12">
        <v>10</v>
      </c>
      <c r="C59" s="12">
        <v>40</v>
      </c>
      <c r="D59" s="12">
        <v>10</v>
      </c>
      <c r="E59" s="12">
        <v>40</v>
      </c>
      <c r="F59" s="12">
        <v>43.8</v>
      </c>
      <c r="G59" s="12">
        <v>56.8</v>
      </c>
      <c r="H59" s="12">
        <v>48.5</v>
      </c>
      <c r="I59" s="12">
        <v>224</v>
      </c>
      <c r="J59" s="12">
        <v>88</v>
      </c>
      <c r="K59" s="12">
        <v>123</v>
      </c>
      <c r="L59" s="12">
        <v>223</v>
      </c>
      <c r="M59" s="12">
        <v>143</v>
      </c>
      <c r="N59" s="13">
        <v>250</v>
      </c>
      <c r="O59" s="15"/>
      <c r="P59" s="15"/>
      <c r="Q59" s="24">
        <v>5</v>
      </c>
      <c r="R59" s="66" t="s">
        <v>48</v>
      </c>
      <c r="S59" s="67"/>
      <c r="T59" s="67"/>
      <c r="U59" s="68"/>
      <c r="V59" s="8" t="s">
        <v>44</v>
      </c>
      <c r="W59" s="8"/>
      <c r="X59" s="69"/>
      <c r="Y59" s="70"/>
    </row>
    <row r="60" spans="1:25" ht="17.5" thickBot="1">
      <c r="A60" s="2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24">
        <v>6</v>
      </c>
      <c r="R60" s="66" t="s">
        <v>49</v>
      </c>
      <c r="S60" s="67"/>
      <c r="T60" s="67"/>
      <c r="U60" s="68"/>
      <c r="V60" s="8" t="s">
        <v>44</v>
      </c>
      <c r="W60" s="8"/>
      <c r="X60" s="69"/>
      <c r="Y60" s="70"/>
    </row>
    <row r="61" spans="1:25" ht="17.5" thickBot="1">
      <c r="A61" s="80" t="s">
        <v>50</v>
      </c>
      <c r="B61" s="72"/>
      <c r="C61" s="73"/>
      <c r="D61" s="71" t="s">
        <v>51</v>
      </c>
      <c r="E61" s="72"/>
      <c r="F61" s="73"/>
      <c r="G61" s="71" t="s">
        <v>52</v>
      </c>
      <c r="H61" s="72"/>
      <c r="I61" s="73"/>
      <c r="J61" s="71" t="s">
        <v>53</v>
      </c>
      <c r="K61" s="72"/>
      <c r="L61" s="73"/>
      <c r="M61" s="71" t="s">
        <v>54</v>
      </c>
      <c r="N61" s="72"/>
      <c r="O61" s="74"/>
      <c r="P61" s="15"/>
      <c r="Q61" s="24">
        <v>7</v>
      </c>
      <c r="R61" s="66" t="s">
        <v>55</v>
      </c>
      <c r="S61" s="67"/>
      <c r="T61" s="67"/>
      <c r="U61" s="68"/>
      <c r="V61" s="8" t="s">
        <v>44</v>
      </c>
      <c r="W61" s="8"/>
      <c r="X61" s="69"/>
      <c r="Y61" s="70"/>
    </row>
    <row r="62" spans="1:25" ht="17.5" thickTop="1">
      <c r="A62" s="89" t="s">
        <v>56</v>
      </c>
      <c r="B62" s="90"/>
      <c r="C62" s="91"/>
      <c r="D62" s="116">
        <f>D21+2464</f>
        <v>1963067</v>
      </c>
      <c r="E62" s="117"/>
      <c r="F62" s="118"/>
      <c r="G62" s="116">
        <f>D21</f>
        <v>1960603</v>
      </c>
      <c r="H62" s="117"/>
      <c r="I62" s="118"/>
      <c r="J62" s="95">
        <f t="shared" ref="J62:J82" si="1">D62-G62</f>
        <v>2464</v>
      </c>
      <c r="K62" s="96"/>
      <c r="L62" s="26" t="s">
        <v>57</v>
      </c>
      <c r="M62" s="95">
        <f t="shared" ref="M62:M82" si="2">M21+J62</f>
        <v>4928</v>
      </c>
      <c r="N62" s="96"/>
      <c r="O62" s="27" t="s">
        <v>57</v>
      </c>
      <c r="P62" s="15"/>
      <c r="Q62" s="24">
        <v>8</v>
      </c>
      <c r="R62" s="66" t="s">
        <v>58</v>
      </c>
      <c r="S62" s="67"/>
      <c r="T62" s="67"/>
      <c r="U62" s="68"/>
      <c r="V62" s="8" t="s">
        <v>44</v>
      </c>
      <c r="W62" s="8"/>
      <c r="X62" s="69"/>
      <c r="Y62" s="70"/>
    </row>
    <row r="63" spans="1:25">
      <c r="A63" s="81" t="s">
        <v>59</v>
      </c>
      <c r="B63" s="82"/>
      <c r="C63" s="83"/>
      <c r="D63" s="84">
        <f>D22+3846</f>
        <v>2419319</v>
      </c>
      <c r="E63" s="85"/>
      <c r="F63" s="86"/>
      <c r="G63" s="84">
        <f t="shared" ref="G63:G77" si="3">D22</f>
        <v>2415473</v>
      </c>
      <c r="H63" s="85"/>
      <c r="I63" s="86"/>
      <c r="J63" s="87">
        <f t="shared" si="1"/>
        <v>3846</v>
      </c>
      <c r="K63" s="88"/>
      <c r="L63" s="28" t="s">
        <v>57</v>
      </c>
      <c r="M63" s="87">
        <f t="shared" si="2"/>
        <v>7692</v>
      </c>
      <c r="N63" s="88"/>
      <c r="O63" s="29" t="s">
        <v>57</v>
      </c>
      <c r="P63" s="15"/>
      <c r="Q63" s="24">
        <v>9</v>
      </c>
      <c r="R63" s="66" t="s">
        <v>60</v>
      </c>
      <c r="S63" s="67"/>
      <c r="T63" s="67"/>
      <c r="U63" s="68"/>
      <c r="V63" s="8" t="s">
        <v>44</v>
      </c>
      <c r="W63" s="8"/>
      <c r="X63" s="69"/>
      <c r="Y63" s="70"/>
    </row>
    <row r="64" spans="1:25">
      <c r="A64" s="81" t="s">
        <v>61</v>
      </c>
      <c r="B64" s="82"/>
      <c r="C64" s="83"/>
      <c r="D64" s="84">
        <f>D23+7.6</f>
        <v>5753.1</v>
      </c>
      <c r="E64" s="85"/>
      <c r="F64" s="86"/>
      <c r="G64" s="84">
        <f t="shared" si="3"/>
        <v>5745.5</v>
      </c>
      <c r="H64" s="85"/>
      <c r="I64" s="86"/>
      <c r="J64" s="87">
        <f t="shared" si="1"/>
        <v>7.6000000000003638</v>
      </c>
      <c r="K64" s="88"/>
      <c r="L64" s="28" t="s">
        <v>57</v>
      </c>
      <c r="M64" s="87">
        <f t="shared" si="2"/>
        <v>15.600000000000364</v>
      </c>
      <c r="N64" s="88"/>
      <c r="O64" s="29" t="s">
        <v>57</v>
      </c>
      <c r="P64" s="15"/>
      <c r="Q64" s="24">
        <v>10</v>
      </c>
      <c r="R64" s="66" t="s">
        <v>62</v>
      </c>
      <c r="S64" s="67"/>
      <c r="T64" s="67"/>
      <c r="U64" s="68"/>
      <c r="V64" s="8" t="s">
        <v>44</v>
      </c>
      <c r="W64" s="8"/>
      <c r="X64" s="69"/>
      <c r="Y64" s="70"/>
    </row>
    <row r="65" spans="1:25" ht="17.5" thickBot="1">
      <c r="A65" s="81" t="s">
        <v>63</v>
      </c>
      <c r="B65" s="82"/>
      <c r="C65" s="83"/>
      <c r="D65" s="84">
        <f>D24+8.2</f>
        <v>5961.4</v>
      </c>
      <c r="E65" s="85"/>
      <c r="F65" s="86"/>
      <c r="G65" s="84">
        <f t="shared" si="3"/>
        <v>5953.2</v>
      </c>
      <c r="H65" s="85"/>
      <c r="I65" s="86"/>
      <c r="J65" s="87">
        <f t="shared" si="1"/>
        <v>8.1999999999998181</v>
      </c>
      <c r="K65" s="88"/>
      <c r="L65" s="28" t="s">
        <v>57</v>
      </c>
      <c r="M65" s="87">
        <f t="shared" si="2"/>
        <v>16.199999999999818</v>
      </c>
      <c r="N65" s="88"/>
      <c r="O65" s="29" t="s">
        <v>57</v>
      </c>
      <c r="P65" s="15"/>
      <c r="Q65" s="30">
        <v>11</v>
      </c>
      <c r="R65" s="97" t="s">
        <v>64</v>
      </c>
      <c r="S65" s="98"/>
      <c r="T65" s="98"/>
      <c r="U65" s="99"/>
      <c r="V65" s="8" t="s">
        <v>44</v>
      </c>
      <c r="W65" s="12"/>
      <c r="X65" s="100"/>
      <c r="Y65" s="101"/>
    </row>
    <row r="66" spans="1:25">
      <c r="A66" s="81" t="s">
        <v>65</v>
      </c>
      <c r="B66" s="82"/>
      <c r="C66" s="83"/>
      <c r="D66" s="84">
        <f>D25+4.2</f>
        <v>4558.3999999999996</v>
      </c>
      <c r="E66" s="85"/>
      <c r="F66" s="86"/>
      <c r="G66" s="84">
        <f t="shared" si="3"/>
        <v>4554.2</v>
      </c>
      <c r="H66" s="85"/>
      <c r="I66" s="86"/>
      <c r="J66" s="87">
        <f t="shared" si="1"/>
        <v>4.1999999999998181</v>
      </c>
      <c r="K66" s="88"/>
      <c r="L66" s="28" t="s">
        <v>57</v>
      </c>
      <c r="M66" s="87">
        <f t="shared" si="2"/>
        <v>8.1999999999998181</v>
      </c>
      <c r="N66" s="88"/>
      <c r="O66" s="29" t="s">
        <v>57</v>
      </c>
      <c r="P66" s="15"/>
      <c r="Q66" s="31"/>
      <c r="R66" s="31"/>
      <c r="S66" s="31"/>
      <c r="T66" s="31"/>
      <c r="U66" s="31"/>
      <c r="V66" s="31"/>
      <c r="W66" s="31"/>
      <c r="X66" s="31"/>
      <c r="Y66" s="32"/>
    </row>
    <row r="67" spans="1:25">
      <c r="A67" s="81" t="s">
        <v>66</v>
      </c>
      <c r="B67" s="82"/>
      <c r="C67" s="83"/>
      <c r="D67" s="84">
        <f>D26+135.8</f>
        <v>25935.599999999999</v>
      </c>
      <c r="E67" s="85"/>
      <c r="F67" s="86"/>
      <c r="G67" s="84">
        <f t="shared" si="3"/>
        <v>25799.8</v>
      </c>
      <c r="H67" s="85"/>
      <c r="I67" s="86"/>
      <c r="J67" s="87">
        <f t="shared" si="1"/>
        <v>135.79999999999927</v>
      </c>
      <c r="K67" s="88"/>
      <c r="L67" s="28" t="s">
        <v>57</v>
      </c>
      <c r="M67" s="87">
        <f t="shared" si="2"/>
        <v>271.79999999999927</v>
      </c>
      <c r="N67" s="88"/>
      <c r="O67" s="29" t="s">
        <v>57</v>
      </c>
      <c r="P67" s="15"/>
      <c r="Q67" s="15"/>
      <c r="R67" s="15"/>
      <c r="S67" s="15"/>
      <c r="T67" s="15"/>
      <c r="U67" s="15"/>
      <c r="V67" s="15"/>
      <c r="W67" s="15"/>
      <c r="X67" s="15"/>
      <c r="Y67" s="17"/>
    </row>
    <row r="68" spans="1:25">
      <c r="A68" s="81" t="s">
        <v>67</v>
      </c>
      <c r="B68" s="82"/>
      <c r="C68" s="83"/>
      <c r="D68" s="84">
        <f>D27+236.6</f>
        <v>53998.2</v>
      </c>
      <c r="E68" s="85"/>
      <c r="F68" s="86"/>
      <c r="G68" s="84">
        <f t="shared" si="3"/>
        <v>53761.599999999999</v>
      </c>
      <c r="H68" s="85"/>
      <c r="I68" s="86"/>
      <c r="J68" s="87">
        <f t="shared" si="1"/>
        <v>236.59999999999854</v>
      </c>
      <c r="K68" s="88"/>
      <c r="L68" s="28" t="s">
        <v>57</v>
      </c>
      <c r="M68" s="87">
        <f t="shared" si="2"/>
        <v>473.59999999999854</v>
      </c>
      <c r="N68" s="88"/>
      <c r="O68" s="29" t="s">
        <v>57</v>
      </c>
      <c r="P68" s="15"/>
      <c r="Q68" s="15"/>
      <c r="R68" s="15"/>
      <c r="S68" s="15"/>
      <c r="T68" s="15"/>
      <c r="U68" s="15"/>
      <c r="V68" s="15"/>
      <c r="W68" s="15"/>
      <c r="X68" s="15"/>
      <c r="Y68" s="17"/>
    </row>
    <row r="69" spans="1:25">
      <c r="A69" s="81" t="s">
        <v>68</v>
      </c>
      <c r="B69" s="82"/>
      <c r="C69" s="83"/>
      <c r="D69" s="84">
        <f>D28+49</f>
        <v>8927</v>
      </c>
      <c r="E69" s="85"/>
      <c r="F69" s="86"/>
      <c r="G69" s="84">
        <f t="shared" si="3"/>
        <v>8878</v>
      </c>
      <c r="H69" s="85"/>
      <c r="I69" s="86"/>
      <c r="J69" s="87">
        <f t="shared" si="1"/>
        <v>49</v>
      </c>
      <c r="K69" s="88"/>
      <c r="L69" s="28" t="s">
        <v>57</v>
      </c>
      <c r="M69" s="87">
        <f t="shared" si="2"/>
        <v>98</v>
      </c>
      <c r="N69" s="88"/>
      <c r="O69" s="29" t="s">
        <v>57</v>
      </c>
      <c r="P69" s="15"/>
      <c r="Q69" s="15"/>
      <c r="R69" s="15"/>
      <c r="S69" s="15"/>
      <c r="T69" s="15"/>
      <c r="U69" s="15"/>
      <c r="V69" s="15"/>
      <c r="W69" s="15"/>
      <c r="X69" s="15"/>
      <c r="Y69" s="17"/>
    </row>
    <row r="70" spans="1:25">
      <c r="A70" s="81" t="s">
        <v>69</v>
      </c>
      <c r="B70" s="82"/>
      <c r="C70" s="83"/>
      <c r="D70" s="84">
        <f>D29+7.7</f>
        <v>1784.4</v>
      </c>
      <c r="E70" s="85"/>
      <c r="F70" s="86"/>
      <c r="G70" s="84">
        <f t="shared" si="3"/>
        <v>1776.7</v>
      </c>
      <c r="H70" s="85"/>
      <c r="I70" s="86"/>
      <c r="J70" s="87">
        <f t="shared" si="1"/>
        <v>7.7000000000000455</v>
      </c>
      <c r="K70" s="88"/>
      <c r="L70" s="28" t="s">
        <v>57</v>
      </c>
      <c r="M70" s="87">
        <f t="shared" si="2"/>
        <v>15.700000000000045</v>
      </c>
      <c r="N70" s="88"/>
      <c r="O70" s="29" t="s">
        <v>57</v>
      </c>
      <c r="P70" s="15"/>
      <c r="Q70" s="15"/>
      <c r="R70" s="15"/>
      <c r="S70" s="15"/>
      <c r="T70" s="15"/>
      <c r="U70" s="15"/>
      <c r="V70" s="15"/>
      <c r="W70" s="15"/>
      <c r="X70" s="15"/>
      <c r="Y70" s="17"/>
    </row>
    <row r="71" spans="1:25">
      <c r="A71" s="81" t="s">
        <v>70</v>
      </c>
      <c r="B71" s="82"/>
      <c r="C71" s="83"/>
      <c r="D71" s="84">
        <f>D30+11</f>
        <v>2426</v>
      </c>
      <c r="E71" s="85"/>
      <c r="F71" s="86"/>
      <c r="G71" s="84">
        <f t="shared" si="3"/>
        <v>2415</v>
      </c>
      <c r="H71" s="85"/>
      <c r="I71" s="86"/>
      <c r="J71" s="87">
        <f t="shared" si="1"/>
        <v>11</v>
      </c>
      <c r="K71" s="88"/>
      <c r="L71" s="28" t="s">
        <v>57</v>
      </c>
      <c r="M71" s="87">
        <f t="shared" si="2"/>
        <v>22</v>
      </c>
      <c r="N71" s="88"/>
      <c r="O71" s="29" t="s">
        <v>57</v>
      </c>
      <c r="P71" s="15"/>
      <c r="Q71" s="15"/>
      <c r="R71" s="15"/>
      <c r="S71" s="15"/>
      <c r="T71" s="15"/>
      <c r="U71" s="15"/>
      <c r="V71" s="15"/>
      <c r="W71" s="15"/>
      <c r="X71" s="15"/>
      <c r="Y71" s="17"/>
    </row>
    <row r="72" spans="1:25">
      <c r="A72" s="81" t="s">
        <v>71</v>
      </c>
      <c r="B72" s="82"/>
      <c r="C72" s="83"/>
      <c r="D72" s="84">
        <f>D31+143</f>
        <v>45025</v>
      </c>
      <c r="E72" s="85"/>
      <c r="F72" s="86"/>
      <c r="G72" s="84">
        <f t="shared" si="3"/>
        <v>44882</v>
      </c>
      <c r="H72" s="85"/>
      <c r="I72" s="86"/>
      <c r="J72" s="87">
        <f t="shared" si="1"/>
        <v>143</v>
      </c>
      <c r="K72" s="88"/>
      <c r="L72" s="28" t="s">
        <v>57</v>
      </c>
      <c r="M72" s="87">
        <f t="shared" si="2"/>
        <v>286</v>
      </c>
      <c r="N72" s="88"/>
      <c r="O72" s="29" t="s">
        <v>57</v>
      </c>
      <c r="P72" s="15"/>
      <c r="Q72" s="15"/>
      <c r="R72" s="15"/>
      <c r="S72" s="15"/>
      <c r="T72" s="15"/>
      <c r="U72" s="15"/>
      <c r="V72" s="15"/>
      <c r="W72" s="15"/>
      <c r="X72" s="15"/>
      <c r="Y72" s="17"/>
    </row>
    <row r="73" spans="1:25">
      <c r="A73" s="81" t="s">
        <v>72</v>
      </c>
      <c r="B73" s="82"/>
      <c r="C73" s="83"/>
      <c r="D73" s="84">
        <f>D32+7.8</f>
        <v>5050.6000000000004</v>
      </c>
      <c r="E73" s="85"/>
      <c r="F73" s="86"/>
      <c r="G73" s="84">
        <f t="shared" si="3"/>
        <v>5042.8</v>
      </c>
      <c r="H73" s="85"/>
      <c r="I73" s="86"/>
      <c r="J73" s="87">
        <f t="shared" si="1"/>
        <v>7.8000000000001819</v>
      </c>
      <c r="K73" s="88"/>
      <c r="L73" s="28" t="s">
        <v>57</v>
      </c>
      <c r="M73" s="87">
        <f t="shared" si="2"/>
        <v>15.800000000000182</v>
      </c>
      <c r="N73" s="88"/>
      <c r="O73" s="29" t="s">
        <v>57</v>
      </c>
      <c r="P73" s="15"/>
      <c r="Q73" s="5" t="s">
        <v>73</v>
      </c>
      <c r="R73" s="5"/>
      <c r="S73" s="5"/>
      <c r="T73" s="5"/>
      <c r="U73" s="5"/>
      <c r="V73" s="5"/>
      <c r="W73" s="5"/>
      <c r="X73" s="5"/>
      <c r="Y73" s="33"/>
    </row>
    <row r="74" spans="1:25" ht="17.5" thickBot="1">
      <c r="A74" s="81" t="s">
        <v>74</v>
      </c>
      <c r="B74" s="82"/>
      <c r="C74" s="83"/>
      <c r="D74" s="84">
        <f>D33+2</f>
        <v>2748</v>
      </c>
      <c r="E74" s="85"/>
      <c r="F74" s="86"/>
      <c r="G74" s="84">
        <f t="shared" si="3"/>
        <v>2746</v>
      </c>
      <c r="H74" s="85"/>
      <c r="I74" s="86"/>
      <c r="J74" s="87">
        <f t="shared" si="1"/>
        <v>2</v>
      </c>
      <c r="K74" s="88"/>
      <c r="L74" s="28" t="s">
        <v>57</v>
      </c>
      <c r="M74" s="87">
        <f t="shared" si="2"/>
        <v>4</v>
      </c>
      <c r="N74" s="88"/>
      <c r="O74" s="29" t="s">
        <v>57</v>
      </c>
      <c r="P74" s="15"/>
      <c r="Q74" s="5" t="s">
        <v>75</v>
      </c>
      <c r="R74" s="5"/>
      <c r="S74" s="5"/>
      <c r="T74" s="5"/>
      <c r="U74" s="5"/>
      <c r="V74" s="5"/>
      <c r="W74" s="5"/>
      <c r="X74" s="5"/>
      <c r="Y74" s="17"/>
    </row>
    <row r="75" spans="1:25">
      <c r="A75" s="81" t="s">
        <v>76</v>
      </c>
      <c r="B75" s="82"/>
      <c r="C75" s="83"/>
      <c r="D75" s="84">
        <f>D34+8.4</f>
        <v>5056.7999999999993</v>
      </c>
      <c r="E75" s="85"/>
      <c r="F75" s="86"/>
      <c r="G75" s="84">
        <f t="shared" si="3"/>
        <v>5048.3999999999996</v>
      </c>
      <c r="H75" s="85"/>
      <c r="I75" s="86"/>
      <c r="J75" s="87">
        <f t="shared" si="1"/>
        <v>8.3999999999996362</v>
      </c>
      <c r="K75" s="88"/>
      <c r="L75" s="28" t="s">
        <v>57</v>
      </c>
      <c r="M75" s="87">
        <f t="shared" si="2"/>
        <v>16.399999999999636</v>
      </c>
      <c r="N75" s="88"/>
      <c r="O75" s="29" t="s">
        <v>57</v>
      </c>
      <c r="P75" s="15"/>
      <c r="Q75" s="102" t="s">
        <v>77</v>
      </c>
      <c r="R75" s="34"/>
      <c r="S75" s="2"/>
      <c r="T75" s="2"/>
      <c r="U75" s="2"/>
      <c r="V75" s="2"/>
      <c r="W75" s="2"/>
      <c r="X75" s="2"/>
      <c r="Y75" s="35"/>
    </row>
    <row r="76" spans="1:25">
      <c r="A76" s="81" t="s">
        <v>78</v>
      </c>
      <c r="B76" s="82"/>
      <c r="C76" s="83"/>
      <c r="D76" s="84">
        <f>D35+85</f>
        <v>250288</v>
      </c>
      <c r="E76" s="85"/>
      <c r="F76" s="86"/>
      <c r="G76" s="84">
        <f t="shared" si="3"/>
        <v>250203</v>
      </c>
      <c r="H76" s="85"/>
      <c r="I76" s="86"/>
      <c r="J76" s="87">
        <f t="shared" si="1"/>
        <v>85</v>
      </c>
      <c r="K76" s="88"/>
      <c r="L76" s="28" t="s">
        <v>57</v>
      </c>
      <c r="M76" s="87">
        <f t="shared" si="2"/>
        <v>170</v>
      </c>
      <c r="N76" s="88"/>
      <c r="O76" s="29" t="s">
        <v>57</v>
      </c>
      <c r="P76" s="5" t="s">
        <v>79</v>
      </c>
      <c r="Q76" s="103"/>
      <c r="R76" s="15"/>
      <c r="S76" s="15"/>
      <c r="T76" s="15"/>
      <c r="U76" s="15"/>
      <c r="V76" s="15"/>
      <c r="W76" s="15"/>
      <c r="X76" s="15"/>
      <c r="Y76" s="17"/>
    </row>
    <row r="77" spans="1:25">
      <c r="A77" s="81" t="s">
        <v>80</v>
      </c>
      <c r="B77" s="82"/>
      <c r="C77" s="83"/>
      <c r="D77" s="84">
        <f>D36+251</f>
        <v>721133</v>
      </c>
      <c r="E77" s="85"/>
      <c r="F77" s="86"/>
      <c r="G77" s="84">
        <f t="shared" si="3"/>
        <v>720882</v>
      </c>
      <c r="H77" s="85"/>
      <c r="I77" s="86"/>
      <c r="J77" s="87">
        <f t="shared" si="1"/>
        <v>251</v>
      </c>
      <c r="K77" s="88"/>
      <c r="L77" s="28" t="s">
        <v>57</v>
      </c>
      <c r="M77" s="87">
        <f t="shared" si="2"/>
        <v>502</v>
      </c>
      <c r="N77" s="88"/>
      <c r="O77" s="29" t="s">
        <v>57</v>
      </c>
      <c r="P77" s="15"/>
      <c r="Q77" s="103"/>
      <c r="R77" s="15"/>
      <c r="S77" s="15"/>
      <c r="T77" s="15"/>
      <c r="U77" s="15"/>
      <c r="V77" s="15"/>
      <c r="W77" s="15"/>
      <c r="X77" s="15"/>
      <c r="Y77" s="17"/>
    </row>
    <row r="78" spans="1:25">
      <c r="A78" s="81" t="s">
        <v>81</v>
      </c>
      <c r="B78" s="82"/>
      <c r="C78" s="83"/>
      <c r="D78" s="84">
        <v>917384</v>
      </c>
      <c r="E78" s="85"/>
      <c r="F78" s="86"/>
      <c r="G78" s="84">
        <v>917384</v>
      </c>
      <c r="H78" s="85"/>
      <c r="I78" s="86"/>
      <c r="J78" s="87">
        <f t="shared" si="1"/>
        <v>0</v>
      </c>
      <c r="K78" s="88"/>
      <c r="L78" s="28" t="s">
        <v>57</v>
      </c>
      <c r="M78" s="87">
        <f t="shared" si="2"/>
        <v>0</v>
      </c>
      <c r="N78" s="88"/>
      <c r="O78" s="29" t="s">
        <v>57</v>
      </c>
      <c r="P78" s="15"/>
      <c r="Q78" s="103"/>
      <c r="R78" s="15"/>
      <c r="S78" s="15"/>
      <c r="T78" s="15"/>
      <c r="U78" s="15"/>
      <c r="V78" s="15"/>
      <c r="W78" s="15"/>
      <c r="X78" s="15"/>
      <c r="Y78" s="17"/>
    </row>
    <row r="79" spans="1:25">
      <c r="A79" s="81" t="s">
        <v>82</v>
      </c>
      <c r="B79" s="82"/>
      <c r="C79" s="83"/>
      <c r="D79" s="84">
        <f>D38+113</f>
        <v>215838</v>
      </c>
      <c r="E79" s="85"/>
      <c r="F79" s="86"/>
      <c r="G79" s="84">
        <f t="shared" ref="G79:G82" si="4">D38</f>
        <v>215725</v>
      </c>
      <c r="H79" s="85"/>
      <c r="I79" s="86"/>
      <c r="J79" s="87">
        <f t="shared" si="1"/>
        <v>113</v>
      </c>
      <c r="K79" s="88"/>
      <c r="L79" s="28" t="s">
        <v>57</v>
      </c>
      <c r="M79" s="87">
        <f t="shared" si="2"/>
        <v>226</v>
      </c>
      <c r="N79" s="88"/>
      <c r="O79" s="29" t="s">
        <v>57</v>
      </c>
      <c r="P79" s="15"/>
      <c r="Q79" s="103"/>
      <c r="R79" s="15"/>
      <c r="S79" s="15"/>
      <c r="T79" s="15"/>
      <c r="U79" s="15"/>
      <c r="V79" s="15"/>
      <c r="W79" s="15"/>
      <c r="X79" s="15"/>
      <c r="Y79" s="17"/>
    </row>
    <row r="80" spans="1:25">
      <c r="A80" s="105" t="s">
        <v>83</v>
      </c>
      <c r="B80" s="106"/>
      <c r="C80" s="107"/>
      <c r="D80" s="84">
        <f>D39+23</f>
        <v>98116</v>
      </c>
      <c r="E80" s="85"/>
      <c r="F80" s="86"/>
      <c r="G80" s="84">
        <f t="shared" si="4"/>
        <v>98093</v>
      </c>
      <c r="H80" s="85"/>
      <c r="I80" s="86"/>
      <c r="J80" s="87">
        <f t="shared" si="1"/>
        <v>23</v>
      </c>
      <c r="K80" s="88"/>
      <c r="L80" s="28" t="s">
        <v>57</v>
      </c>
      <c r="M80" s="87">
        <f t="shared" si="2"/>
        <v>46</v>
      </c>
      <c r="N80" s="88"/>
      <c r="O80" s="29" t="s">
        <v>57</v>
      </c>
      <c r="P80" s="15"/>
      <c r="Q80" s="103"/>
      <c r="R80" s="15"/>
      <c r="S80" s="15"/>
      <c r="T80" s="15"/>
      <c r="U80" s="15"/>
      <c r="V80" s="15"/>
      <c r="W80" s="15"/>
      <c r="X80" s="15"/>
      <c r="Y80" s="17"/>
    </row>
    <row r="81" spans="1:25" ht="17.5" thickBot="1">
      <c r="A81" s="105" t="s">
        <v>84</v>
      </c>
      <c r="B81" s="106"/>
      <c r="C81" s="107"/>
      <c r="D81" s="119">
        <f>D40+23</f>
        <v>92842</v>
      </c>
      <c r="E81" s="120"/>
      <c r="F81" s="121"/>
      <c r="G81" s="119">
        <f t="shared" si="4"/>
        <v>92819</v>
      </c>
      <c r="H81" s="120"/>
      <c r="I81" s="121"/>
      <c r="J81" s="87">
        <f t="shared" si="1"/>
        <v>23</v>
      </c>
      <c r="K81" s="88"/>
      <c r="L81" s="28" t="s">
        <v>57</v>
      </c>
      <c r="M81" s="87">
        <f t="shared" si="2"/>
        <v>47</v>
      </c>
      <c r="N81" s="88"/>
      <c r="O81" s="29" t="s">
        <v>57</v>
      </c>
      <c r="P81" s="15"/>
      <c r="Q81" s="104"/>
      <c r="R81" s="36"/>
      <c r="S81" s="36"/>
      <c r="T81" s="36"/>
      <c r="U81" s="36"/>
      <c r="V81" s="36"/>
      <c r="W81" s="36"/>
      <c r="X81" s="36"/>
      <c r="Y81" s="37"/>
    </row>
    <row r="82" spans="1:25" ht="17.5" thickBot="1">
      <c r="A82" s="108" t="s">
        <v>85</v>
      </c>
      <c r="B82" s="109"/>
      <c r="C82" s="110"/>
      <c r="D82" s="122">
        <f>D41+14</f>
        <v>51433</v>
      </c>
      <c r="E82" s="123"/>
      <c r="F82" s="124"/>
      <c r="G82" s="122">
        <f t="shared" si="4"/>
        <v>51419</v>
      </c>
      <c r="H82" s="123"/>
      <c r="I82" s="124"/>
      <c r="J82" s="114">
        <f t="shared" si="1"/>
        <v>14</v>
      </c>
      <c r="K82" s="115"/>
      <c r="L82" s="38" t="s">
        <v>57</v>
      </c>
      <c r="M82" s="114">
        <f t="shared" si="2"/>
        <v>28</v>
      </c>
      <c r="N82" s="115"/>
      <c r="O82" s="39" t="s">
        <v>57</v>
      </c>
      <c r="P82" s="40"/>
      <c r="Q82" s="40"/>
      <c r="R82" s="40"/>
      <c r="S82" s="40"/>
      <c r="T82" s="40"/>
      <c r="U82" s="40"/>
      <c r="V82" s="40"/>
      <c r="W82" s="40"/>
      <c r="X82" s="40"/>
      <c r="Y82" s="41"/>
    </row>
    <row r="83" spans="1: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42" t="s">
        <v>0</v>
      </c>
      <c r="V83" s="3" t="s">
        <v>1</v>
      </c>
      <c r="W83" s="3" t="s">
        <v>2</v>
      </c>
      <c r="X83" s="3" t="s">
        <v>3</v>
      </c>
      <c r="Y83" s="4" t="s">
        <v>4</v>
      </c>
    </row>
    <row r="84" spans="1:25" ht="28.5">
      <c r="A84" s="45" t="s">
        <v>5</v>
      </c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5"/>
      <c r="U84" s="43"/>
      <c r="V84" s="47"/>
      <c r="W84" s="125" t="s">
        <v>6</v>
      </c>
      <c r="X84" s="125"/>
      <c r="Y84" s="49"/>
    </row>
    <row r="85" spans="1:25" ht="17.5" thickBot="1">
      <c r="A85" s="51">
        <f>A44+1</f>
        <v>45202</v>
      </c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"/>
      <c r="S85" s="5"/>
      <c r="T85" s="5"/>
      <c r="U85" s="44"/>
      <c r="V85" s="48"/>
      <c r="W85" s="126"/>
      <c r="X85" s="126"/>
      <c r="Y85" s="50"/>
    </row>
    <row r="86" spans="1:25">
      <c r="A86" s="6" t="s">
        <v>7</v>
      </c>
      <c r="B86" s="63" t="s">
        <v>8</v>
      </c>
      <c r="C86" s="64"/>
      <c r="D86" s="64"/>
      <c r="E86" s="64"/>
      <c r="F86" s="65"/>
      <c r="G86" s="63" t="s">
        <v>9</v>
      </c>
      <c r="H86" s="65"/>
      <c r="I86" s="63" t="s">
        <v>10</v>
      </c>
      <c r="J86" s="64"/>
      <c r="K86" s="65"/>
      <c r="L86" s="63" t="s">
        <v>11</v>
      </c>
      <c r="M86" s="64"/>
      <c r="N86" s="65"/>
      <c r="O86" s="63" t="s">
        <v>12</v>
      </c>
      <c r="P86" s="64"/>
      <c r="Q86" s="65"/>
      <c r="R86" s="63" t="s">
        <v>13</v>
      </c>
      <c r="S86" s="64"/>
      <c r="T86" s="65"/>
      <c r="U86" s="53" t="s">
        <v>14</v>
      </c>
      <c r="V86" s="54"/>
      <c r="W86" s="53" t="s">
        <v>15</v>
      </c>
      <c r="X86" s="55"/>
      <c r="Y86" s="56"/>
    </row>
    <row r="87" spans="1:25">
      <c r="A87" s="7" t="s">
        <v>16</v>
      </c>
      <c r="B87" s="8" t="s">
        <v>17</v>
      </c>
      <c r="C87" s="8" t="s">
        <v>18</v>
      </c>
      <c r="D87" s="129"/>
      <c r="E87" s="129"/>
      <c r="F87" s="129"/>
      <c r="G87" s="8" t="s">
        <v>19</v>
      </c>
      <c r="H87" s="8" t="s">
        <v>20</v>
      </c>
      <c r="I87" s="8" t="s">
        <v>21</v>
      </c>
      <c r="J87" s="8" t="s">
        <v>22</v>
      </c>
      <c r="K87" s="8" t="s">
        <v>23</v>
      </c>
      <c r="L87" s="8" t="s">
        <v>21</v>
      </c>
      <c r="M87" s="8" t="s">
        <v>24</v>
      </c>
      <c r="N87" s="8" t="s">
        <v>23</v>
      </c>
      <c r="O87" s="8" t="s">
        <v>21</v>
      </c>
      <c r="P87" s="8" t="s">
        <v>24</v>
      </c>
      <c r="Q87" s="8" t="s">
        <v>23</v>
      </c>
      <c r="R87" s="8" t="s">
        <v>21</v>
      </c>
      <c r="S87" s="8" t="s">
        <v>24</v>
      </c>
      <c r="T87" s="8" t="s">
        <v>23</v>
      </c>
      <c r="U87" s="8" t="s">
        <v>25</v>
      </c>
      <c r="V87" s="8" t="s">
        <v>26</v>
      </c>
      <c r="W87" s="8" t="s">
        <v>21</v>
      </c>
      <c r="X87" s="8" t="s">
        <v>24</v>
      </c>
      <c r="Y87" s="9" t="s">
        <v>23</v>
      </c>
    </row>
    <row r="88" spans="1:25">
      <c r="A88" s="10">
        <v>0.375</v>
      </c>
      <c r="B88" s="8">
        <v>117</v>
      </c>
      <c r="C88" s="8">
        <v>0.2</v>
      </c>
      <c r="D88" s="129"/>
      <c r="E88" s="129"/>
      <c r="F88" s="129"/>
      <c r="G88" s="8">
        <v>23</v>
      </c>
      <c r="H88" s="8">
        <v>60</v>
      </c>
      <c r="I88" s="8">
        <v>7</v>
      </c>
      <c r="J88" s="8">
        <v>300</v>
      </c>
      <c r="K88" s="8">
        <v>0.96</v>
      </c>
      <c r="L88" s="8">
        <v>4</v>
      </c>
      <c r="M88" s="8">
        <v>120</v>
      </c>
      <c r="N88" s="8">
        <v>0.96</v>
      </c>
      <c r="O88" s="8">
        <v>0</v>
      </c>
      <c r="P88" s="8">
        <v>160</v>
      </c>
      <c r="Q88" s="8">
        <v>0.9</v>
      </c>
      <c r="R88" s="8">
        <v>0</v>
      </c>
      <c r="S88" s="8">
        <v>60</v>
      </c>
      <c r="T88" s="8">
        <v>0.8</v>
      </c>
      <c r="U88" s="8">
        <v>3300</v>
      </c>
      <c r="V88" s="8">
        <v>0</v>
      </c>
      <c r="W88" s="8">
        <v>0</v>
      </c>
      <c r="X88" s="8">
        <v>40</v>
      </c>
      <c r="Y88" s="9">
        <v>0.98</v>
      </c>
    </row>
    <row r="89" spans="1:25">
      <c r="A89" s="10">
        <v>0.45833333333333331</v>
      </c>
      <c r="B89" s="8"/>
      <c r="C89" s="8"/>
      <c r="D89" s="129"/>
      <c r="E89" s="129"/>
      <c r="F89" s="129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9"/>
    </row>
    <row r="90" spans="1:25">
      <c r="A90" s="10">
        <v>0.54166666666666663</v>
      </c>
      <c r="B90" s="8">
        <v>117</v>
      </c>
      <c r="C90" s="8">
        <v>0.2</v>
      </c>
      <c r="D90" s="129"/>
      <c r="E90" s="129"/>
      <c r="F90" s="129"/>
      <c r="G90" s="8">
        <v>23</v>
      </c>
      <c r="H90" s="8">
        <v>60</v>
      </c>
      <c r="I90" s="8">
        <v>10</v>
      </c>
      <c r="J90" s="8">
        <v>350</v>
      </c>
      <c r="K90" s="8">
        <v>0.96</v>
      </c>
      <c r="L90" s="8">
        <v>3</v>
      </c>
      <c r="M90" s="8">
        <v>120</v>
      </c>
      <c r="N90" s="8">
        <v>0.96</v>
      </c>
      <c r="O90" s="8">
        <v>0</v>
      </c>
      <c r="P90" s="8">
        <v>260</v>
      </c>
      <c r="Q90" s="8">
        <v>0.9</v>
      </c>
      <c r="R90" s="8">
        <v>0</v>
      </c>
      <c r="S90" s="8">
        <v>60</v>
      </c>
      <c r="T90" s="8">
        <v>0.5</v>
      </c>
      <c r="U90" s="8">
        <v>3300</v>
      </c>
      <c r="V90" s="8">
        <v>0</v>
      </c>
      <c r="W90" s="8">
        <v>0</v>
      </c>
      <c r="X90" s="8">
        <v>40</v>
      </c>
      <c r="Y90" s="9">
        <v>0.6</v>
      </c>
    </row>
    <row r="91" spans="1:25">
      <c r="A91" s="10">
        <v>0.625</v>
      </c>
      <c r="B91" s="8"/>
      <c r="C91" s="8"/>
      <c r="D91" s="129"/>
      <c r="E91" s="129"/>
      <c r="F91" s="129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9"/>
    </row>
    <row r="92" spans="1:25" ht="17.5" thickBot="1">
      <c r="A92" s="11">
        <v>0.83333333333333337</v>
      </c>
      <c r="B92" s="12">
        <v>117</v>
      </c>
      <c r="C92" s="12">
        <v>0.2</v>
      </c>
      <c r="D92" s="130"/>
      <c r="E92" s="130"/>
      <c r="F92" s="130"/>
      <c r="G92" s="12">
        <v>23</v>
      </c>
      <c r="H92" s="12">
        <v>60</v>
      </c>
      <c r="I92" s="12">
        <v>8</v>
      </c>
      <c r="J92" s="12">
        <v>300</v>
      </c>
      <c r="K92" s="12">
        <v>0.95</v>
      </c>
      <c r="L92" s="12">
        <v>3</v>
      </c>
      <c r="M92" s="12">
        <v>80</v>
      </c>
      <c r="N92" s="12">
        <v>0.95</v>
      </c>
      <c r="O92" s="12">
        <v>0</v>
      </c>
      <c r="P92" s="12">
        <v>180</v>
      </c>
      <c r="Q92" s="12">
        <v>0.9</v>
      </c>
      <c r="R92" s="12">
        <v>0</v>
      </c>
      <c r="S92" s="12">
        <v>80</v>
      </c>
      <c r="T92" s="12">
        <v>0.9</v>
      </c>
      <c r="U92" s="12">
        <v>3300</v>
      </c>
      <c r="V92" s="12">
        <v>0</v>
      </c>
      <c r="W92" s="12">
        <v>0</v>
      </c>
      <c r="X92" s="12">
        <v>80</v>
      </c>
      <c r="Y92" s="13">
        <v>0.98</v>
      </c>
    </row>
    <row r="93" spans="1:25" ht="17.5" thickBot="1">
      <c r="A93" s="14"/>
      <c r="B93" s="15"/>
      <c r="C93" s="16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7"/>
    </row>
    <row r="94" spans="1:25" ht="17.5" thickBot="1">
      <c r="A94" s="18" t="s">
        <v>27</v>
      </c>
      <c r="B94" s="57" t="s">
        <v>28</v>
      </c>
      <c r="C94" s="58"/>
      <c r="D94" s="57" t="s">
        <v>29</v>
      </c>
      <c r="E94" s="58"/>
      <c r="F94" s="57" t="s">
        <v>30</v>
      </c>
      <c r="G94" s="59"/>
      <c r="H94" s="58"/>
      <c r="I94" s="57" t="s">
        <v>31</v>
      </c>
      <c r="J94" s="59"/>
      <c r="K94" s="58"/>
      <c r="L94" s="57" t="s">
        <v>32</v>
      </c>
      <c r="M94" s="59"/>
      <c r="N94" s="60"/>
      <c r="O94" s="19"/>
      <c r="P94" s="19"/>
      <c r="Q94" s="61" t="s">
        <v>33</v>
      </c>
      <c r="R94" s="61"/>
      <c r="S94" s="61"/>
      <c r="T94" s="61"/>
      <c r="U94" s="61"/>
      <c r="V94" s="61"/>
      <c r="W94" s="61"/>
      <c r="X94" s="61"/>
      <c r="Y94" s="62"/>
    </row>
    <row r="95" spans="1:25" ht="17.5" thickBot="1">
      <c r="A95" s="7" t="s">
        <v>16</v>
      </c>
      <c r="B95" s="8" t="s">
        <v>21</v>
      </c>
      <c r="C95" s="8" t="s">
        <v>24</v>
      </c>
      <c r="D95" s="8" t="s">
        <v>21</v>
      </c>
      <c r="E95" s="8" t="s">
        <v>24</v>
      </c>
      <c r="F95" s="8" t="s">
        <v>34</v>
      </c>
      <c r="G95" s="8" t="s">
        <v>35</v>
      </c>
      <c r="H95" s="8" t="s">
        <v>36</v>
      </c>
      <c r="I95" s="8" t="s">
        <v>25</v>
      </c>
      <c r="J95" s="8" t="s">
        <v>37</v>
      </c>
      <c r="K95" s="8" t="s">
        <v>21</v>
      </c>
      <c r="L95" s="8" t="s">
        <v>25</v>
      </c>
      <c r="M95" s="8" t="s">
        <v>24</v>
      </c>
      <c r="N95" s="9" t="s">
        <v>21</v>
      </c>
      <c r="O95" s="15"/>
      <c r="P95" s="15"/>
      <c r="Q95" s="20" t="s">
        <v>38</v>
      </c>
      <c r="R95" s="71" t="s">
        <v>39</v>
      </c>
      <c r="S95" s="72"/>
      <c r="T95" s="72"/>
      <c r="U95" s="73"/>
      <c r="V95" s="21" t="s">
        <v>40</v>
      </c>
      <c r="W95" s="21" t="s">
        <v>41</v>
      </c>
      <c r="X95" s="71" t="s">
        <v>42</v>
      </c>
      <c r="Y95" s="74"/>
    </row>
    <row r="96" spans="1:25" ht="17.5" thickTop="1">
      <c r="A96" s="10">
        <v>0.375</v>
      </c>
      <c r="B96" s="8">
        <v>10</v>
      </c>
      <c r="C96" s="8">
        <v>40</v>
      </c>
      <c r="D96" s="8">
        <v>10</v>
      </c>
      <c r="E96" s="8">
        <v>0</v>
      </c>
      <c r="F96" s="8">
        <v>44.3</v>
      </c>
      <c r="G96" s="8">
        <v>56.5</v>
      </c>
      <c r="H96" s="8">
        <v>47.6</v>
      </c>
      <c r="I96" s="8">
        <v>222</v>
      </c>
      <c r="J96" s="8">
        <v>115</v>
      </c>
      <c r="K96" s="8">
        <v>171</v>
      </c>
      <c r="L96" s="8">
        <v>220</v>
      </c>
      <c r="M96" s="8">
        <v>128</v>
      </c>
      <c r="N96" s="9">
        <v>240</v>
      </c>
      <c r="O96" s="15"/>
      <c r="P96" s="15"/>
      <c r="Q96" s="22">
        <v>1</v>
      </c>
      <c r="R96" s="75" t="s">
        <v>43</v>
      </c>
      <c r="S96" s="76"/>
      <c r="T96" s="76"/>
      <c r="U96" s="77"/>
      <c r="V96" s="23" t="s">
        <v>44</v>
      </c>
      <c r="W96" s="23"/>
      <c r="X96" s="78"/>
      <c r="Y96" s="79"/>
    </row>
    <row r="97" spans="1:25">
      <c r="A97" s="10">
        <v>0.45833333333333331</v>
      </c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9"/>
      <c r="O97" s="15"/>
      <c r="P97" s="15"/>
      <c r="Q97" s="24">
        <v>2</v>
      </c>
      <c r="R97" s="66" t="s">
        <v>45</v>
      </c>
      <c r="S97" s="67"/>
      <c r="T97" s="67"/>
      <c r="U97" s="68"/>
      <c r="V97" s="8" t="s">
        <v>44</v>
      </c>
      <c r="W97" s="8"/>
      <c r="X97" s="69"/>
      <c r="Y97" s="70"/>
    </row>
    <row r="98" spans="1:25">
      <c r="A98" s="10">
        <v>0.54166666666666663</v>
      </c>
      <c r="B98" s="8">
        <v>10</v>
      </c>
      <c r="C98" s="8">
        <v>10</v>
      </c>
      <c r="D98" s="8">
        <v>10</v>
      </c>
      <c r="E98" s="8">
        <v>40</v>
      </c>
      <c r="F98" s="8">
        <v>42.6</v>
      </c>
      <c r="G98" s="8">
        <v>58.6</v>
      </c>
      <c r="H98" s="8">
        <v>48.1</v>
      </c>
      <c r="I98" s="8">
        <v>222</v>
      </c>
      <c r="J98" s="8">
        <v>109</v>
      </c>
      <c r="K98" s="8">
        <v>160</v>
      </c>
      <c r="L98" s="8">
        <v>220</v>
      </c>
      <c r="M98" s="8">
        <v>245</v>
      </c>
      <c r="N98" s="9">
        <v>445</v>
      </c>
      <c r="O98" s="15"/>
      <c r="P98" s="15"/>
      <c r="Q98" s="24">
        <v>3</v>
      </c>
      <c r="R98" s="66" t="s">
        <v>46</v>
      </c>
      <c r="S98" s="67"/>
      <c r="T98" s="67"/>
      <c r="U98" s="68"/>
      <c r="V98" s="8" t="s">
        <v>44</v>
      </c>
      <c r="W98" s="8"/>
      <c r="X98" s="69"/>
      <c r="Y98" s="70"/>
    </row>
    <row r="99" spans="1:25">
      <c r="A99" s="10">
        <v>0.625</v>
      </c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9"/>
      <c r="O99" s="15"/>
      <c r="P99" s="15"/>
      <c r="Q99" s="24">
        <v>4</v>
      </c>
      <c r="R99" s="66" t="s">
        <v>47</v>
      </c>
      <c r="S99" s="67"/>
      <c r="T99" s="67"/>
      <c r="U99" s="68"/>
      <c r="V99" s="8" t="s">
        <v>44</v>
      </c>
      <c r="W99" s="8"/>
      <c r="X99" s="69"/>
      <c r="Y99" s="70"/>
    </row>
    <row r="100" spans="1:25" ht="17.5" thickBot="1">
      <c r="A100" s="11">
        <v>0.83333333333333337</v>
      </c>
      <c r="B100" s="12">
        <v>10</v>
      </c>
      <c r="C100" s="12">
        <v>40</v>
      </c>
      <c r="D100" s="12">
        <v>10</v>
      </c>
      <c r="E100" s="12">
        <v>40</v>
      </c>
      <c r="F100" s="12">
        <v>43.8</v>
      </c>
      <c r="G100" s="12">
        <v>56.8</v>
      </c>
      <c r="H100" s="12">
        <v>48.5</v>
      </c>
      <c r="I100" s="12">
        <v>224</v>
      </c>
      <c r="J100" s="12">
        <v>88</v>
      </c>
      <c r="K100" s="12">
        <v>123</v>
      </c>
      <c r="L100" s="12">
        <v>223</v>
      </c>
      <c r="M100" s="12">
        <v>143</v>
      </c>
      <c r="N100" s="13">
        <v>250</v>
      </c>
      <c r="O100" s="15"/>
      <c r="P100" s="15"/>
      <c r="Q100" s="24">
        <v>5</v>
      </c>
      <c r="R100" s="66" t="s">
        <v>48</v>
      </c>
      <c r="S100" s="67"/>
      <c r="T100" s="67"/>
      <c r="U100" s="68"/>
      <c r="V100" s="8" t="s">
        <v>44</v>
      </c>
      <c r="W100" s="8"/>
      <c r="X100" s="69"/>
      <c r="Y100" s="70"/>
    </row>
    <row r="101" spans="1:25" ht="17.5" thickBot="1">
      <c r="A101" s="2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24">
        <v>6</v>
      </c>
      <c r="R101" s="66" t="s">
        <v>49</v>
      </c>
      <c r="S101" s="67"/>
      <c r="T101" s="67"/>
      <c r="U101" s="68"/>
      <c r="V101" s="8" t="s">
        <v>44</v>
      </c>
      <c r="W101" s="8"/>
      <c r="X101" s="69"/>
      <c r="Y101" s="70"/>
    </row>
    <row r="102" spans="1:25" ht="17.5" thickBot="1">
      <c r="A102" s="80" t="s">
        <v>50</v>
      </c>
      <c r="B102" s="72"/>
      <c r="C102" s="73"/>
      <c r="D102" s="71" t="s">
        <v>51</v>
      </c>
      <c r="E102" s="72"/>
      <c r="F102" s="73"/>
      <c r="G102" s="71" t="s">
        <v>52</v>
      </c>
      <c r="H102" s="72"/>
      <c r="I102" s="73"/>
      <c r="J102" s="71" t="s">
        <v>53</v>
      </c>
      <c r="K102" s="72"/>
      <c r="L102" s="73"/>
      <c r="M102" s="71" t="s">
        <v>54</v>
      </c>
      <c r="N102" s="72"/>
      <c r="O102" s="74"/>
      <c r="P102" s="15"/>
      <c r="Q102" s="24">
        <v>7</v>
      </c>
      <c r="R102" s="66" t="s">
        <v>55</v>
      </c>
      <c r="S102" s="67"/>
      <c r="T102" s="67"/>
      <c r="U102" s="68"/>
      <c r="V102" s="8" t="s">
        <v>44</v>
      </c>
      <c r="W102" s="8"/>
      <c r="X102" s="69"/>
      <c r="Y102" s="70"/>
    </row>
    <row r="103" spans="1:25" ht="17.5" thickTop="1">
      <c r="A103" s="89" t="s">
        <v>56</v>
      </c>
      <c r="B103" s="90"/>
      <c r="C103" s="91"/>
      <c r="D103" s="116">
        <f>D62+2464</f>
        <v>1965531</v>
      </c>
      <c r="E103" s="117"/>
      <c r="F103" s="118"/>
      <c r="G103" s="116">
        <f>D62</f>
        <v>1963067</v>
      </c>
      <c r="H103" s="117"/>
      <c r="I103" s="118"/>
      <c r="J103" s="95">
        <f t="shared" ref="J103:J123" si="5">D103-G103</f>
        <v>2464</v>
      </c>
      <c r="K103" s="96"/>
      <c r="L103" s="26" t="s">
        <v>57</v>
      </c>
      <c r="M103" s="95">
        <f t="shared" ref="M103:M123" si="6">M62+J103</f>
        <v>7392</v>
      </c>
      <c r="N103" s="96"/>
      <c r="O103" s="27" t="s">
        <v>57</v>
      </c>
      <c r="P103" s="15"/>
      <c r="Q103" s="24">
        <v>8</v>
      </c>
      <c r="R103" s="66" t="s">
        <v>58</v>
      </c>
      <c r="S103" s="67"/>
      <c r="T103" s="67"/>
      <c r="U103" s="68"/>
      <c r="V103" s="8" t="s">
        <v>44</v>
      </c>
      <c r="W103" s="8"/>
      <c r="X103" s="69"/>
      <c r="Y103" s="70"/>
    </row>
    <row r="104" spans="1:25">
      <c r="A104" s="81" t="s">
        <v>59</v>
      </c>
      <c r="B104" s="82"/>
      <c r="C104" s="83"/>
      <c r="D104" s="84">
        <f>D63+3846</f>
        <v>2423165</v>
      </c>
      <c r="E104" s="85"/>
      <c r="F104" s="86"/>
      <c r="G104" s="84">
        <f t="shared" ref="G104:G118" si="7">D63</f>
        <v>2419319</v>
      </c>
      <c r="H104" s="85"/>
      <c r="I104" s="86"/>
      <c r="J104" s="87">
        <f t="shared" si="5"/>
        <v>3846</v>
      </c>
      <c r="K104" s="88"/>
      <c r="L104" s="28" t="s">
        <v>57</v>
      </c>
      <c r="M104" s="87">
        <f t="shared" si="6"/>
        <v>11538</v>
      </c>
      <c r="N104" s="88"/>
      <c r="O104" s="29" t="s">
        <v>57</v>
      </c>
      <c r="P104" s="15"/>
      <c r="Q104" s="24">
        <v>9</v>
      </c>
      <c r="R104" s="66" t="s">
        <v>60</v>
      </c>
      <c r="S104" s="67"/>
      <c r="T104" s="67"/>
      <c r="U104" s="68"/>
      <c r="V104" s="8" t="s">
        <v>44</v>
      </c>
      <c r="W104" s="8"/>
      <c r="X104" s="69"/>
      <c r="Y104" s="70"/>
    </row>
    <row r="105" spans="1:25">
      <c r="A105" s="81" t="s">
        <v>61</v>
      </c>
      <c r="B105" s="82"/>
      <c r="C105" s="83"/>
      <c r="D105" s="84">
        <f>D64+7.6</f>
        <v>5760.7000000000007</v>
      </c>
      <c r="E105" s="85"/>
      <c r="F105" s="86"/>
      <c r="G105" s="84">
        <f t="shared" si="7"/>
        <v>5753.1</v>
      </c>
      <c r="H105" s="85"/>
      <c r="I105" s="86"/>
      <c r="J105" s="87">
        <f t="shared" si="5"/>
        <v>7.6000000000003638</v>
      </c>
      <c r="K105" s="88"/>
      <c r="L105" s="28" t="s">
        <v>57</v>
      </c>
      <c r="M105" s="87">
        <f t="shared" si="6"/>
        <v>23.200000000000728</v>
      </c>
      <c r="N105" s="88"/>
      <c r="O105" s="29" t="s">
        <v>57</v>
      </c>
      <c r="P105" s="15"/>
      <c r="Q105" s="24">
        <v>10</v>
      </c>
      <c r="R105" s="66" t="s">
        <v>62</v>
      </c>
      <c r="S105" s="67"/>
      <c r="T105" s="67"/>
      <c r="U105" s="68"/>
      <c r="V105" s="8" t="s">
        <v>44</v>
      </c>
      <c r="W105" s="8"/>
      <c r="X105" s="69"/>
      <c r="Y105" s="70"/>
    </row>
    <row r="106" spans="1:25" ht="17.5" thickBot="1">
      <c r="A106" s="81" t="s">
        <v>63</v>
      </c>
      <c r="B106" s="82"/>
      <c r="C106" s="83"/>
      <c r="D106" s="84">
        <f>D65+8.2</f>
        <v>5969.5999999999995</v>
      </c>
      <c r="E106" s="85"/>
      <c r="F106" s="86"/>
      <c r="G106" s="84">
        <f t="shared" si="7"/>
        <v>5961.4</v>
      </c>
      <c r="H106" s="85"/>
      <c r="I106" s="86"/>
      <c r="J106" s="87">
        <f t="shared" si="5"/>
        <v>8.1999999999998181</v>
      </c>
      <c r="K106" s="88"/>
      <c r="L106" s="28" t="s">
        <v>57</v>
      </c>
      <c r="M106" s="87">
        <f t="shared" si="6"/>
        <v>24.399999999999636</v>
      </c>
      <c r="N106" s="88"/>
      <c r="O106" s="29" t="s">
        <v>57</v>
      </c>
      <c r="P106" s="15"/>
      <c r="Q106" s="30">
        <v>11</v>
      </c>
      <c r="R106" s="97" t="s">
        <v>64</v>
      </c>
      <c r="S106" s="98"/>
      <c r="T106" s="98"/>
      <c r="U106" s="99"/>
      <c r="V106" s="8" t="s">
        <v>44</v>
      </c>
      <c r="W106" s="12"/>
      <c r="X106" s="100"/>
      <c r="Y106" s="101"/>
    </row>
    <row r="107" spans="1:25">
      <c r="A107" s="81" t="s">
        <v>65</v>
      </c>
      <c r="B107" s="82"/>
      <c r="C107" s="83"/>
      <c r="D107" s="84">
        <f>D66+4.2</f>
        <v>4562.5999999999995</v>
      </c>
      <c r="E107" s="85"/>
      <c r="F107" s="86"/>
      <c r="G107" s="84">
        <f t="shared" si="7"/>
        <v>4558.3999999999996</v>
      </c>
      <c r="H107" s="85"/>
      <c r="I107" s="86"/>
      <c r="J107" s="87">
        <f t="shared" si="5"/>
        <v>4.1999999999998181</v>
      </c>
      <c r="K107" s="88"/>
      <c r="L107" s="28" t="s">
        <v>57</v>
      </c>
      <c r="M107" s="87">
        <f t="shared" si="6"/>
        <v>12.399999999999636</v>
      </c>
      <c r="N107" s="88"/>
      <c r="O107" s="29" t="s">
        <v>57</v>
      </c>
      <c r="P107" s="15"/>
      <c r="Q107" s="31"/>
      <c r="R107" s="31"/>
      <c r="S107" s="31"/>
      <c r="T107" s="31"/>
      <c r="U107" s="31"/>
      <c r="V107" s="31"/>
      <c r="W107" s="31"/>
      <c r="X107" s="31"/>
      <c r="Y107" s="32"/>
    </row>
    <row r="108" spans="1:25">
      <c r="A108" s="81" t="s">
        <v>66</v>
      </c>
      <c r="B108" s="82"/>
      <c r="C108" s="83"/>
      <c r="D108" s="84">
        <f>D67+135.8</f>
        <v>26071.399999999998</v>
      </c>
      <c r="E108" s="85"/>
      <c r="F108" s="86"/>
      <c r="G108" s="84">
        <f t="shared" si="7"/>
        <v>25935.599999999999</v>
      </c>
      <c r="H108" s="85"/>
      <c r="I108" s="86"/>
      <c r="J108" s="87">
        <f t="shared" si="5"/>
        <v>135.79999999999927</v>
      </c>
      <c r="K108" s="88"/>
      <c r="L108" s="28" t="s">
        <v>57</v>
      </c>
      <c r="M108" s="87">
        <f t="shared" si="6"/>
        <v>407.59999999999854</v>
      </c>
      <c r="N108" s="88"/>
      <c r="O108" s="29" t="s">
        <v>57</v>
      </c>
      <c r="P108" s="15"/>
      <c r="Q108" s="15"/>
      <c r="R108" s="15"/>
      <c r="S108" s="15"/>
      <c r="T108" s="15"/>
      <c r="U108" s="15"/>
      <c r="V108" s="15"/>
      <c r="W108" s="15"/>
      <c r="X108" s="15"/>
      <c r="Y108" s="17"/>
    </row>
    <row r="109" spans="1:25">
      <c r="A109" s="81" t="s">
        <v>67</v>
      </c>
      <c r="B109" s="82"/>
      <c r="C109" s="83"/>
      <c r="D109" s="84">
        <f>D68+236.6</f>
        <v>54234.799999999996</v>
      </c>
      <c r="E109" s="85"/>
      <c r="F109" s="86"/>
      <c r="G109" s="84">
        <f t="shared" si="7"/>
        <v>53998.2</v>
      </c>
      <c r="H109" s="85"/>
      <c r="I109" s="86"/>
      <c r="J109" s="87">
        <f t="shared" si="5"/>
        <v>236.59999999999854</v>
      </c>
      <c r="K109" s="88"/>
      <c r="L109" s="28" t="s">
        <v>57</v>
      </c>
      <c r="M109" s="87">
        <f t="shared" si="6"/>
        <v>710.19999999999709</v>
      </c>
      <c r="N109" s="88"/>
      <c r="O109" s="29" t="s">
        <v>57</v>
      </c>
      <c r="P109" s="15"/>
      <c r="Q109" s="15"/>
      <c r="R109" s="15"/>
      <c r="S109" s="15"/>
      <c r="T109" s="15"/>
      <c r="U109" s="15"/>
      <c r="V109" s="15"/>
      <c r="W109" s="15"/>
      <c r="X109" s="15"/>
      <c r="Y109" s="17"/>
    </row>
    <row r="110" spans="1:25">
      <c r="A110" s="81" t="s">
        <v>68</v>
      </c>
      <c r="B110" s="82"/>
      <c r="C110" s="83"/>
      <c r="D110" s="84">
        <f>D69+49</f>
        <v>8976</v>
      </c>
      <c r="E110" s="85"/>
      <c r="F110" s="86"/>
      <c r="G110" s="84">
        <f t="shared" si="7"/>
        <v>8927</v>
      </c>
      <c r="H110" s="85"/>
      <c r="I110" s="86"/>
      <c r="J110" s="87">
        <f t="shared" si="5"/>
        <v>49</v>
      </c>
      <c r="K110" s="88"/>
      <c r="L110" s="28" t="s">
        <v>57</v>
      </c>
      <c r="M110" s="87">
        <f t="shared" si="6"/>
        <v>147</v>
      </c>
      <c r="N110" s="88"/>
      <c r="O110" s="29" t="s">
        <v>57</v>
      </c>
      <c r="P110" s="15"/>
      <c r="Q110" s="15"/>
      <c r="R110" s="15"/>
      <c r="S110" s="15"/>
      <c r="T110" s="15"/>
      <c r="U110" s="15"/>
      <c r="V110" s="15"/>
      <c r="W110" s="15"/>
      <c r="X110" s="15"/>
      <c r="Y110" s="17"/>
    </row>
    <row r="111" spans="1:25">
      <c r="A111" s="81" t="s">
        <v>69</v>
      </c>
      <c r="B111" s="82"/>
      <c r="C111" s="83"/>
      <c r="D111" s="84">
        <f>D70+7.7</f>
        <v>1792.1000000000001</v>
      </c>
      <c r="E111" s="85"/>
      <c r="F111" s="86"/>
      <c r="G111" s="84">
        <f t="shared" si="7"/>
        <v>1784.4</v>
      </c>
      <c r="H111" s="85"/>
      <c r="I111" s="86"/>
      <c r="J111" s="87">
        <f t="shared" si="5"/>
        <v>7.7000000000000455</v>
      </c>
      <c r="K111" s="88"/>
      <c r="L111" s="28" t="s">
        <v>57</v>
      </c>
      <c r="M111" s="87">
        <f t="shared" si="6"/>
        <v>23.400000000000091</v>
      </c>
      <c r="N111" s="88"/>
      <c r="O111" s="29" t="s">
        <v>57</v>
      </c>
      <c r="P111" s="15"/>
      <c r="Q111" s="15"/>
      <c r="R111" s="15"/>
      <c r="S111" s="15"/>
      <c r="T111" s="15"/>
      <c r="U111" s="15"/>
      <c r="V111" s="15"/>
      <c r="W111" s="15"/>
      <c r="X111" s="15"/>
      <c r="Y111" s="17"/>
    </row>
    <row r="112" spans="1:25">
      <c r="A112" s="81" t="s">
        <v>70</v>
      </c>
      <c r="B112" s="82"/>
      <c r="C112" s="83"/>
      <c r="D112" s="84">
        <f>D71+11</f>
        <v>2437</v>
      </c>
      <c r="E112" s="85"/>
      <c r="F112" s="86"/>
      <c r="G112" s="84">
        <f t="shared" si="7"/>
        <v>2426</v>
      </c>
      <c r="H112" s="85"/>
      <c r="I112" s="86"/>
      <c r="J112" s="87">
        <f t="shared" si="5"/>
        <v>11</v>
      </c>
      <c r="K112" s="88"/>
      <c r="L112" s="28" t="s">
        <v>57</v>
      </c>
      <c r="M112" s="87">
        <f t="shared" si="6"/>
        <v>33</v>
      </c>
      <c r="N112" s="88"/>
      <c r="O112" s="29" t="s">
        <v>57</v>
      </c>
      <c r="P112" s="15"/>
      <c r="Q112" s="15"/>
      <c r="R112" s="15"/>
      <c r="S112" s="15"/>
      <c r="T112" s="15"/>
      <c r="U112" s="15"/>
      <c r="V112" s="15"/>
      <c r="W112" s="15"/>
      <c r="X112" s="15"/>
      <c r="Y112" s="17"/>
    </row>
    <row r="113" spans="1:25">
      <c r="A113" s="81" t="s">
        <v>71</v>
      </c>
      <c r="B113" s="82"/>
      <c r="C113" s="83"/>
      <c r="D113" s="84">
        <f>D72+143</f>
        <v>45168</v>
      </c>
      <c r="E113" s="85"/>
      <c r="F113" s="86"/>
      <c r="G113" s="84">
        <f t="shared" si="7"/>
        <v>45025</v>
      </c>
      <c r="H113" s="85"/>
      <c r="I113" s="86"/>
      <c r="J113" s="87">
        <f t="shared" si="5"/>
        <v>143</v>
      </c>
      <c r="K113" s="88"/>
      <c r="L113" s="28" t="s">
        <v>57</v>
      </c>
      <c r="M113" s="87">
        <f t="shared" si="6"/>
        <v>429</v>
      </c>
      <c r="N113" s="88"/>
      <c r="O113" s="29" t="s">
        <v>57</v>
      </c>
      <c r="P113" s="15"/>
      <c r="Q113" s="15"/>
      <c r="R113" s="15"/>
      <c r="S113" s="15"/>
      <c r="T113" s="15"/>
      <c r="U113" s="15"/>
      <c r="V113" s="15"/>
      <c r="W113" s="15"/>
      <c r="X113" s="15"/>
      <c r="Y113" s="17"/>
    </row>
    <row r="114" spans="1:25">
      <c r="A114" s="81" t="s">
        <v>72</v>
      </c>
      <c r="B114" s="82"/>
      <c r="C114" s="83"/>
      <c r="D114" s="84">
        <f>D73+7.8</f>
        <v>5058.4000000000005</v>
      </c>
      <c r="E114" s="85"/>
      <c r="F114" s="86"/>
      <c r="G114" s="84">
        <f t="shared" si="7"/>
        <v>5050.6000000000004</v>
      </c>
      <c r="H114" s="85"/>
      <c r="I114" s="86"/>
      <c r="J114" s="87">
        <f t="shared" si="5"/>
        <v>7.8000000000001819</v>
      </c>
      <c r="K114" s="88"/>
      <c r="L114" s="28" t="s">
        <v>57</v>
      </c>
      <c r="M114" s="87">
        <f t="shared" si="6"/>
        <v>23.600000000000364</v>
      </c>
      <c r="N114" s="88"/>
      <c r="O114" s="29" t="s">
        <v>57</v>
      </c>
      <c r="P114" s="15"/>
      <c r="Q114" s="5" t="s">
        <v>73</v>
      </c>
      <c r="R114" s="5"/>
      <c r="S114" s="5"/>
      <c r="T114" s="5"/>
      <c r="U114" s="5"/>
      <c r="V114" s="5"/>
      <c r="W114" s="5"/>
      <c r="X114" s="5"/>
      <c r="Y114" s="33"/>
    </row>
    <row r="115" spans="1:25" ht="17.5" thickBot="1">
      <c r="A115" s="81" t="s">
        <v>74</v>
      </c>
      <c r="B115" s="82"/>
      <c r="C115" s="83"/>
      <c r="D115" s="84">
        <f>D74+2</f>
        <v>2750</v>
      </c>
      <c r="E115" s="85"/>
      <c r="F115" s="86"/>
      <c r="G115" s="84">
        <f t="shared" si="7"/>
        <v>2748</v>
      </c>
      <c r="H115" s="85"/>
      <c r="I115" s="86"/>
      <c r="J115" s="87">
        <f t="shared" si="5"/>
        <v>2</v>
      </c>
      <c r="K115" s="88"/>
      <c r="L115" s="28" t="s">
        <v>57</v>
      </c>
      <c r="M115" s="87">
        <f t="shared" si="6"/>
        <v>6</v>
      </c>
      <c r="N115" s="88"/>
      <c r="O115" s="29" t="s">
        <v>57</v>
      </c>
      <c r="P115" s="15"/>
      <c r="Q115" s="5" t="s">
        <v>75</v>
      </c>
      <c r="R115" s="5"/>
      <c r="S115" s="5"/>
      <c r="T115" s="5"/>
      <c r="U115" s="5"/>
      <c r="V115" s="5"/>
      <c r="W115" s="5"/>
      <c r="X115" s="5"/>
      <c r="Y115" s="17"/>
    </row>
    <row r="116" spans="1:25">
      <c r="A116" s="81" t="s">
        <v>76</v>
      </c>
      <c r="B116" s="82"/>
      <c r="C116" s="83"/>
      <c r="D116" s="84">
        <f>D75+8.4</f>
        <v>5065.1999999999989</v>
      </c>
      <c r="E116" s="85"/>
      <c r="F116" s="86"/>
      <c r="G116" s="84">
        <f t="shared" si="7"/>
        <v>5056.7999999999993</v>
      </c>
      <c r="H116" s="85"/>
      <c r="I116" s="86"/>
      <c r="J116" s="87">
        <f t="shared" si="5"/>
        <v>8.3999999999996362</v>
      </c>
      <c r="K116" s="88"/>
      <c r="L116" s="28" t="s">
        <v>57</v>
      </c>
      <c r="M116" s="87">
        <f t="shared" si="6"/>
        <v>24.799999999999272</v>
      </c>
      <c r="N116" s="88"/>
      <c r="O116" s="29" t="s">
        <v>57</v>
      </c>
      <c r="P116" s="15"/>
      <c r="Q116" s="102" t="s">
        <v>77</v>
      </c>
      <c r="R116" s="34"/>
      <c r="S116" s="2"/>
      <c r="T116" s="2"/>
      <c r="U116" s="2"/>
      <c r="V116" s="2"/>
      <c r="W116" s="2"/>
      <c r="X116" s="2"/>
      <c r="Y116" s="35"/>
    </row>
    <row r="117" spans="1:25">
      <c r="A117" s="81" t="s">
        <v>78</v>
      </c>
      <c r="B117" s="82"/>
      <c r="C117" s="83"/>
      <c r="D117" s="84">
        <f>D76+85</f>
        <v>250373</v>
      </c>
      <c r="E117" s="85"/>
      <c r="F117" s="86"/>
      <c r="G117" s="84">
        <f t="shared" si="7"/>
        <v>250288</v>
      </c>
      <c r="H117" s="85"/>
      <c r="I117" s="86"/>
      <c r="J117" s="87">
        <f t="shared" si="5"/>
        <v>85</v>
      </c>
      <c r="K117" s="88"/>
      <c r="L117" s="28" t="s">
        <v>57</v>
      </c>
      <c r="M117" s="87">
        <f t="shared" si="6"/>
        <v>255</v>
      </c>
      <c r="N117" s="88"/>
      <c r="O117" s="29" t="s">
        <v>57</v>
      </c>
      <c r="P117" s="5" t="s">
        <v>79</v>
      </c>
      <c r="Q117" s="103"/>
      <c r="R117" s="15"/>
      <c r="S117" s="15"/>
      <c r="T117" s="15"/>
      <c r="U117" s="15"/>
      <c r="V117" s="15"/>
      <c r="W117" s="15"/>
      <c r="X117" s="15"/>
      <c r="Y117" s="17"/>
    </row>
    <row r="118" spans="1:25">
      <c r="A118" s="81" t="s">
        <v>80</v>
      </c>
      <c r="B118" s="82"/>
      <c r="C118" s="83"/>
      <c r="D118" s="84">
        <f>D77+251</f>
        <v>721384</v>
      </c>
      <c r="E118" s="85"/>
      <c r="F118" s="86"/>
      <c r="G118" s="84">
        <f t="shared" si="7"/>
        <v>721133</v>
      </c>
      <c r="H118" s="85"/>
      <c r="I118" s="86"/>
      <c r="J118" s="87">
        <f t="shared" si="5"/>
        <v>251</v>
      </c>
      <c r="K118" s="88"/>
      <c r="L118" s="28" t="s">
        <v>57</v>
      </c>
      <c r="M118" s="87">
        <f t="shared" si="6"/>
        <v>753</v>
      </c>
      <c r="N118" s="88"/>
      <c r="O118" s="29" t="s">
        <v>57</v>
      </c>
      <c r="P118" s="15"/>
      <c r="Q118" s="103"/>
      <c r="R118" s="15"/>
      <c r="S118" s="15"/>
      <c r="T118" s="15"/>
      <c r="U118" s="15"/>
      <c r="V118" s="15"/>
      <c r="W118" s="15"/>
      <c r="X118" s="15"/>
      <c r="Y118" s="17"/>
    </row>
    <row r="119" spans="1:25">
      <c r="A119" s="81" t="s">
        <v>81</v>
      </c>
      <c r="B119" s="82"/>
      <c r="C119" s="83"/>
      <c r="D119" s="84">
        <v>917384</v>
      </c>
      <c r="E119" s="85"/>
      <c r="F119" s="86"/>
      <c r="G119" s="84">
        <v>917384</v>
      </c>
      <c r="H119" s="85"/>
      <c r="I119" s="86"/>
      <c r="J119" s="87">
        <f t="shared" si="5"/>
        <v>0</v>
      </c>
      <c r="K119" s="88"/>
      <c r="L119" s="28" t="s">
        <v>57</v>
      </c>
      <c r="M119" s="87">
        <f t="shared" si="6"/>
        <v>0</v>
      </c>
      <c r="N119" s="88"/>
      <c r="O119" s="29" t="s">
        <v>57</v>
      </c>
      <c r="P119" s="15"/>
      <c r="Q119" s="103"/>
      <c r="R119" s="15"/>
      <c r="S119" s="15"/>
      <c r="T119" s="15"/>
      <c r="U119" s="15"/>
      <c r="V119" s="15"/>
      <c r="W119" s="15"/>
      <c r="X119" s="15"/>
      <c r="Y119" s="17"/>
    </row>
    <row r="120" spans="1:25">
      <c r="A120" s="81" t="s">
        <v>82</v>
      </c>
      <c r="B120" s="82"/>
      <c r="C120" s="83"/>
      <c r="D120" s="84">
        <f>D79+113</f>
        <v>215951</v>
      </c>
      <c r="E120" s="85"/>
      <c r="F120" s="86"/>
      <c r="G120" s="84">
        <f t="shared" ref="G120:G123" si="8">D79</f>
        <v>215838</v>
      </c>
      <c r="H120" s="85"/>
      <c r="I120" s="86"/>
      <c r="J120" s="87">
        <f t="shared" si="5"/>
        <v>113</v>
      </c>
      <c r="K120" s="88"/>
      <c r="L120" s="28" t="s">
        <v>57</v>
      </c>
      <c r="M120" s="87">
        <f t="shared" si="6"/>
        <v>339</v>
      </c>
      <c r="N120" s="88"/>
      <c r="O120" s="29" t="s">
        <v>57</v>
      </c>
      <c r="P120" s="15"/>
      <c r="Q120" s="103"/>
      <c r="R120" s="15"/>
      <c r="S120" s="15"/>
      <c r="T120" s="15"/>
      <c r="U120" s="15"/>
      <c r="V120" s="15"/>
      <c r="W120" s="15"/>
      <c r="X120" s="15"/>
      <c r="Y120" s="17"/>
    </row>
    <row r="121" spans="1:25">
      <c r="A121" s="105" t="s">
        <v>83</v>
      </c>
      <c r="B121" s="106"/>
      <c r="C121" s="107"/>
      <c r="D121" s="84">
        <f>D80+23</f>
        <v>98139</v>
      </c>
      <c r="E121" s="85"/>
      <c r="F121" s="86"/>
      <c r="G121" s="84">
        <f t="shared" si="8"/>
        <v>98116</v>
      </c>
      <c r="H121" s="85"/>
      <c r="I121" s="86"/>
      <c r="J121" s="87">
        <f t="shared" si="5"/>
        <v>23</v>
      </c>
      <c r="K121" s="88"/>
      <c r="L121" s="28" t="s">
        <v>57</v>
      </c>
      <c r="M121" s="87">
        <f t="shared" si="6"/>
        <v>69</v>
      </c>
      <c r="N121" s="88"/>
      <c r="O121" s="29" t="s">
        <v>57</v>
      </c>
      <c r="P121" s="15"/>
      <c r="Q121" s="103"/>
      <c r="R121" s="15"/>
      <c r="S121" s="15"/>
      <c r="T121" s="15"/>
      <c r="U121" s="15"/>
      <c r="V121" s="15"/>
      <c r="W121" s="15"/>
      <c r="X121" s="15"/>
      <c r="Y121" s="17"/>
    </row>
    <row r="122" spans="1:25" ht="17.5" thickBot="1">
      <c r="A122" s="105" t="s">
        <v>84</v>
      </c>
      <c r="B122" s="106"/>
      <c r="C122" s="107"/>
      <c r="D122" s="119">
        <f>D81+23</f>
        <v>92865</v>
      </c>
      <c r="E122" s="120"/>
      <c r="F122" s="121"/>
      <c r="G122" s="119">
        <f t="shared" si="8"/>
        <v>92842</v>
      </c>
      <c r="H122" s="120"/>
      <c r="I122" s="121"/>
      <c r="J122" s="87">
        <f t="shared" si="5"/>
        <v>23</v>
      </c>
      <c r="K122" s="88"/>
      <c r="L122" s="28" t="s">
        <v>57</v>
      </c>
      <c r="M122" s="87">
        <f t="shared" si="6"/>
        <v>70</v>
      </c>
      <c r="N122" s="88"/>
      <c r="O122" s="29" t="s">
        <v>57</v>
      </c>
      <c r="P122" s="15"/>
      <c r="Q122" s="104"/>
      <c r="R122" s="36"/>
      <c r="S122" s="36"/>
      <c r="T122" s="36"/>
      <c r="U122" s="36"/>
      <c r="V122" s="36"/>
      <c r="W122" s="36"/>
      <c r="X122" s="36"/>
      <c r="Y122" s="37"/>
    </row>
    <row r="123" spans="1:25" ht="17.5" thickBot="1">
      <c r="A123" s="108" t="s">
        <v>85</v>
      </c>
      <c r="B123" s="109"/>
      <c r="C123" s="110"/>
      <c r="D123" s="122">
        <f>D82+14</f>
        <v>51447</v>
      </c>
      <c r="E123" s="123"/>
      <c r="F123" s="124"/>
      <c r="G123" s="122">
        <f t="shared" si="8"/>
        <v>51433</v>
      </c>
      <c r="H123" s="123"/>
      <c r="I123" s="124"/>
      <c r="J123" s="114">
        <f t="shared" si="5"/>
        <v>14</v>
      </c>
      <c r="K123" s="115"/>
      <c r="L123" s="38" t="s">
        <v>57</v>
      </c>
      <c r="M123" s="114">
        <f t="shared" si="6"/>
        <v>42</v>
      </c>
      <c r="N123" s="115"/>
      <c r="O123" s="39" t="s">
        <v>57</v>
      </c>
      <c r="P123" s="40"/>
      <c r="Q123" s="40"/>
      <c r="R123" s="40"/>
      <c r="S123" s="40"/>
      <c r="T123" s="40"/>
      <c r="U123" s="40"/>
      <c r="V123" s="40"/>
      <c r="W123" s="40"/>
      <c r="X123" s="40"/>
      <c r="Y123" s="41"/>
    </row>
    <row r="124" spans="1:25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42"/>
      <c r="V124" s="3"/>
      <c r="W124" s="3"/>
      <c r="X124" s="3"/>
      <c r="Y124" s="4"/>
    </row>
    <row r="125" spans="1:25" ht="28.5">
      <c r="A125" s="45"/>
      <c r="B125" s="46"/>
      <c r="C125" s="46"/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5"/>
      <c r="U125" s="43"/>
      <c r="V125" s="47"/>
      <c r="W125" s="125" t="s">
        <v>6</v>
      </c>
      <c r="X125" s="125"/>
      <c r="Y125" s="49"/>
    </row>
    <row r="126" spans="1:25" ht="17.5" thickBot="1">
      <c r="A126" s="51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"/>
      <c r="S126" s="5"/>
      <c r="T126" s="5"/>
      <c r="U126" s="44"/>
      <c r="V126" s="48"/>
      <c r="W126" s="126"/>
      <c r="X126" s="126"/>
      <c r="Y126" s="50"/>
    </row>
    <row r="127" spans="1:25">
      <c r="A127" s="6"/>
      <c r="B127" s="63"/>
      <c r="C127" s="64"/>
      <c r="D127" s="64"/>
      <c r="E127" s="64"/>
      <c r="F127" s="65"/>
      <c r="G127" s="63"/>
      <c r="H127" s="65"/>
      <c r="I127" s="63"/>
      <c r="J127" s="64"/>
      <c r="K127" s="65"/>
      <c r="L127" s="63"/>
      <c r="M127" s="64"/>
      <c r="N127" s="65"/>
      <c r="O127" s="63"/>
      <c r="P127" s="64"/>
      <c r="Q127" s="65"/>
      <c r="R127" s="63"/>
      <c r="S127" s="64"/>
      <c r="T127" s="65"/>
      <c r="U127" s="53"/>
      <c r="V127" s="54"/>
      <c r="W127" s="53"/>
      <c r="X127" s="55"/>
      <c r="Y127" s="56"/>
    </row>
    <row r="128" spans="1:25">
      <c r="A128" s="7"/>
      <c r="B128" s="8"/>
      <c r="C128" s="8"/>
      <c r="D128" s="127"/>
      <c r="E128" s="127"/>
      <c r="F128" s="127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9"/>
    </row>
    <row r="129" spans="1:25">
      <c r="A129" s="10"/>
      <c r="B129" s="8"/>
      <c r="C129" s="8"/>
      <c r="D129" s="127"/>
      <c r="E129" s="127"/>
      <c r="F129" s="127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9"/>
    </row>
    <row r="130" spans="1:25">
      <c r="A130" s="10"/>
      <c r="B130" s="8"/>
      <c r="C130" s="8"/>
      <c r="D130" s="127"/>
      <c r="E130" s="127"/>
      <c r="F130" s="127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9"/>
    </row>
    <row r="131" spans="1:25">
      <c r="A131" s="10"/>
      <c r="B131" s="8"/>
      <c r="C131" s="8"/>
      <c r="D131" s="127"/>
      <c r="E131" s="127"/>
      <c r="F131" s="127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9"/>
    </row>
    <row r="132" spans="1:25">
      <c r="A132" s="10"/>
      <c r="B132" s="8"/>
      <c r="C132" s="8"/>
      <c r="D132" s="127"/>
      <c r="E132" s="127"/>
      <c r="F132" s="127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9"/>
    </row>
    <row r="133" spans="1:25" ht="17.5" thickBot="1">
      <c r="A133" s="11"/>
      <c r="B133" s="12"/>
      <c r="C133" s="12"/>
      <c r="D133" s="128"/>
      <c r="E133" s="128"/>
      <c r="F133" s="128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3"/>
    </row>
    <row r="134" spans="1:25" ht="17.5" thickBot="1">
      <c r="A134" s="14"/>
      <c r="B134" s="15"/>
      <c r="C134" s="16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7"/>
    </row>
    <row r="135" spans="1:25" ht="17.5" thickBot="1">
      <c r="A135" s="18"/>
      <c r="B135" s="57"/>
      <c r="C135" s="58"/>
      <c r="D135" s="57"/>
      <c r="E135" s="58"/>
      <c r="F135" s="57"/>
      <c r="G135" s="59"/>
      <c r="H135" s="58"/>
      <c r="I135" s="57"/>
      <c r="J135" s="59"/>
      <c r="K135" s="58"/>
      <c r="L135" s="57"/>
      <c r="M135" s="59"/>
      <c r="N135" s="60"/>
      <c r="O135" s="19"/>
      <c r="P135" s="19"/>
      <c r="Q135" s="61"/>
      <c r="R135" s="61"/>
      <c r="S135" s="61"/>
      <c r="T135" s="61"/>
      <c r="U135" s="61"/>
      <c r="V135" s="61"/>
      <c r="W135" s="61"/>
      <c r="X135" s="61"/>
      <c r="Y135" s="62"/>
    </row>
    <row r="136" spans="1:25" ht="17.5" thickBot="1">
      <c r="A136" s="7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9"/>
      <c r="O136" s="15"/>
      <c r="P136" s="15"/>
      <c r="Q136" s="20"/>
      <c r="R136" s="71"/>
      <c r="S136" s="72"/>
      <c r="T136" s="72"/>
      <c r="U136" s="73"/>
      <c r="V136" s="21"/>
      <c r="W136" s="21"/>
      <c r="X136" s="71"/>
      <c r="Y136" s="74"/>
    </row>
    <row r="137" spans="1:25" ht="17.5" thickTop="1">
      <c r="A137" s="10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9"/>
      <c r="O137" s="15"/>
      <c r="P137" s="15"/>
      <c r="Q137" s="22"/>
      <c r="R137" s="75"/>
      <c r="S137" s="76"/>
      <c r="T137" s="76"/>
      <c r="U137" s="77"/>
      <c r="V137" s="23"/>
      <c r="W137" s="23"/>
      <c r="X137" s="78"/>
      <c r="Y137" s="79"/>
    </row>
    <row r="138" spans="1:25">
      <c r="A138" s="10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9"/>
      <c r="O138" s="15"/>
      <c r="P138" s="15"/>
      <c r="Q138" s="24"/>
      <c r="R138" s="66"/>
      <c r="S138" s="67"/>
      <c r="T138" s="67"/>
      <c r="U138" s="68"/>
      <c r="V138" s="8"/>
      <c r="W138" s="8"/>
      <c r="X138" s="69"/>
      <c r="Y138" s="70"/>
    </row>
    <row r="139" spans="1:25">
      <c r="A139" s="10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9"/>
      <c r="O139" s="15"/>
      <c r="P139" s="15"/>
      <c r="Q139" s="24"/>
      <c r="R139" s="66"/>
      <c r="S139" s="67"/>
      <c r="T139" s="67"/>
      <c r="U139" s="68"/>
      <c r="V139" s="8"/>
      <c r="W139" s="8"/>
      <c r="X139" s="69"/>
      <c r="Y139" s="70"/>
    </row>
    <row r="140" spans="1:25">
      <c r="A140" s="10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9"/>
      <c r="O140" s="15"/>
      <c r="P140" s="15"/>
      <c r="Q140" s="24"/>
      <c r="R140" s="66"/>
      <c r="S140" s="67"/>
      <c r="T140" s="67"/>
      <c r="U140" s="68"/>
      <c r="V140" s="8"/>
      <c r="W140" s="8"/>
      <c r="X140" s="69"/>
      <c r="Y140" s="70"/>
    </row>
    <row r="141" spans="1:25" ht="17.5" thickBot="1">
      <c r="A141" s="11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3"/>
      <c r="O141" s="15"/>
      <c r="P141" s="15"/>
      <c r="Q141" s="24"/>
      <c r="R141" s="66"/>
      <c r="S141" s="67"/>
      <c r="T141" s="67"/>
      <c r="U141" s="68"/>
      <c r="V141" s="8"/>
      <c r="W141" s="8"/>
      <c r="X141" s="69"/>
      <c r="Y141" s="70"/>
    </row>
    <row r="142" spans="1:25" ht="17.5" thickBot="1">
      <c r="A142" s="2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24"/>
      <c r="R142" s="66"/>
      <c r="S142" s="67"/>
      <c r="T142" s="67"/>
      <c r="U142" s="68"/>
      <c r="V142" s="8"/>
      <c r="W142" s="8"/>
      <c r="X142" s="69"/>
      <c r="Y142" s="70"/>
    </row>
    <row r="143" spans="1:25" ht="17.5" thickBot="1">
      <c r="A143" s="80"/>
      <c r="B143" s="72"/>
      <c r="C143" s="73"/>
      <c r="D143" s="71"/>
      <c r="E143" s="72"/>
      <c r="F143" s="73"/>
      <c r="G143" s="71"/>
      <c r="H143" s="72"/>
      <c r="I143" s="73"/>
      <c r="J143" s="71"/>
      <c r="K143" s="72"/>
      <c r="L143" s="73"/>
      <c r="M143" s="71"/>
      <c r="N143" s="72"/>
      <c r="O143" s="74"/>
      <c r="P143" s="15"/>
      <c r="Q143" s="24"/>
      <c r="R143" s="66"/>
      <c r="S143" s="67"/>
      <c r="T143" s="67"/>
      <c r="U143" s="68"/>
      <c r="V143" s="8"/>
      <c r="W143" s="8"/>
      <c r="X143" s="69"/>
      <c r="Y143" s="70"/>
    </row>
    <row r="144" spans="1:25" ht="17.5" thickTop="1">
      <c r="A144" s="89"/>
      <c r="B144" s="90"/>
      <c r="C144" s="91"/>
      <c r="D144" s="116"/>
      <c r="E144" s="117"/>
      <c r="F144" s="118"/>
      <c r="G144" s="116"/>
      <c r="H144" s="117"/>
      <c r="I144" s="118"/>
      <c r="J144" s="95"/>
      <c r="K144" s="96"/>
      <c r="L144" s="26"/>
      <c r="M144" s="95"/>
      <c r="N144" s="96"/>
      <c r="O144" s="27"/>
      <c r="P144" s="15"/>
      <c r="Q144" s="24"/>
      <c r="R144" s="66"/>
      <c r="S144" s="67"/>
      <c r="T144" s="67"/>
      <c r="U144" s="68"/>
      <c r="V144" s="8"/>
      <c r="W144" s="8"/>
      <c r="X144" s="69"/>
      <c r="Y144" s="70"/>
    </row>
    <row r="145" spans="1:25">
      <c r="A145" s="81"/>
      <c r="B145" s="82"/>
      <c r="C145" s="83"/>
      <c r="D145" s="84"/>
      <c r="E145" s="85"/>
      <c r="F145" s="86"/>
      <c r="G145" s="84"/>
      <c r="H145" s="85"/>
      <c r="I145" s="86"/>
      <c r="J145" s="87"/>
      <c r="K145" s="88"/>
      <c r="L145" s="28"/>
      <c r="M145" s="87"/>
      <c r="N145" s="88"/>
      <c r="O145" s="29"/>
      <c r="P145" s="15"/>
      <c r="Q145" s="24"/>
      <c r="R145" s="66"/>
      <c r="S145" s="67"/>
      <c r="T145" s="67"/>
      <c r="U145" s="68"/>
      <c r="V145" s="8"/>
      <c r="W145" s="8"/>
      <c r="X145" s="69"/>
      <c r="Y145" s="70"/>
    </row>
    <row r="146" spans="1:25">
      <c r="A146" s="81"/>
      <c r="B146" s="82"/>
      <c r="C146" s="83"/>
      <c r="D146" s="84"/>
      <c r="E146" s="85"/>
      <c r="F146" s="86"/>
      <c r="G146" s="84"/>
      <c r="H146" s="85"/>
      <c r="I146" s="86"/>
      <c r="J146" s="87"/>
      <c r="K146" s="88"/>
      <c r="L146" s="28"/>
      <c r="M146" s="87"/>
      <c r="N146" s="88"/>
      <c r="O146" s="29"/>
      <c r="P146" s="15"/>
      <c r="Q146" s="24"/>
      <c r="R146" s="66"/>
      <c r="S146" s="67"/>
      <c r="T146" s="67"/>
      <c r="U146" s="68"/>
      <c r="V146" s="8"/>
      <c r="W146" s="8"/>
      <c r="X146" s="69"/>
      <c r="Y146" s="70"/>
    </row>
    <row r="147" spans="1:25" ht="17.5" thickBot="1">
      <c r="A147" s="81"/>
      <c r="B147" s="82"/>
      <c r="C147" s="83"/>
      <c r="D147" s="84"/>
      <c r="E147" s="85"/>
      <c r="F147" s="86"/>
      <c r="G147" s="84"/>
      <c r="H147" s="85"/>
      <c r="I147" s="86"/>
      <c r="J147" s="87"/>
      <c r="K147" s="88"/>
      <c r="L147" s="28"/>
      <c r="M147" s="87"/>
      <c r="N147" s="88"/>
      <c r="O147" s="29"/>
      <c r="P147" s="15"/>
      <c r="Q147" s="30"/>
      <c r="R147" s="97"/>
      <c r="S147" s="98"/>
      <c r="T147" s="98"/>
      <c r="U147" s="99"/>
      <c r="V147" s="8"/>
      <c r="W147" s="12"/>
      <c r="X147" s="100"/>
      <c r="Y147" s="101"/>
    </row>
    <row r="148" spans="1:25">
      <c r="A148" s="81"/>
      <c r="B148" s="82"/>
      <c r="C148" s="83"/>
      <c r="D148" s="84"/>
      <c r="E148" s="85"/>
      <c r="F148" s="86"/>
      <c r="G148" s="84"/>
      <c r="H148" s="85"/>
      <c r="I148" s="86"/>
      <c r="J148" s="87"/>
      <c r="K148" s="88"/>
      <c r="L148" s="28"/>
      <c r="M148" s="87"/>
      <c r="N148" s="88"/>
      <c r="O148" s="29"/>
      <c r="P148" s="15"/>
      <c r="Q148" s="31"/>
      <c r="R148" s="31"/>
      <c r="S148" s="31"/>
      <c r="T148" s="31"/>
      <c r="U148" s="31"/>
      <c r="V148" s="31"/>
      <c r="W148" s="31"/>
      <c r="X148" s="31"/>
      <c r="Y148" s="32"/>
    </row>
    <row r="149" spans="1:25">
      <c r="A149" s="81"/>
      <c r="B149" s="82"/>
      <c r="C149" s="83"/>
      <c r="D149" s="84"/>
      <c r="E149" s="85"/>
      <c r="F149" s="86"/>
      <c r="G149" s="84"/>
      <c r="H149" s="85"/>
      <c r="I149" s="86"/>
      <c r="J149" s="87"/>
      <c r="K149" s="88"/>
      <c r="L149" s="28"/>
      <c r="M149" s="87"/>
      <c r="N149" s="88"/>
      <c r="O149" s="29"/>
      <c r="P149" s="15"/>
      <c r="Q149" s="15"/>
      <c r="R149" s="15"/>
      <c r="S149" s="15"/>
      <c r="T149" s="15"/>
      <c r="U149" s="15"/>
      <c r="V149" s="15"/>
      <c r="W149" s="15"/>
      <c r="X149" s="15"/>
      <c r="Y149" s="17"/>
    </row>
    <row r="150" spans="1:25">
      <c r="A150" s="81"/>
      <c r="B150" s="82"/>
      <c r="C150" s="83"/>
      <c r="D150" s="84"/>
      <c r="E150" s="85"/>
      <c r="F150" s="86"/>
      <c r="G150" s="84"/>
      <c r="H150" s="85"/>
      <c r="I150" s="86"/>
      <c r="J150" s="87"/>
      <c r="K150" s="88"/>
      <c r="L150" s="28"/>
      <c r="M150" s="87"/>
      <c r="N150" s="88"/>
      <c r="O150" s="29"/>
      <c r="P150" s="15"/>
      <c r="Q150" s="15"/>
      <c r="R150" s="15"/>
      <c r="S150" s="15"/>
      <c r="T150" s="15"/>
      <c r="U150" s="15"/>
      <c r="V150" s="15"/>
      <c r="W150" s="15"/>
      <c r="X150" s="15"/>
      <c r="Y150" s="17"/>
    </row>
    <row r="151" spans="1:25">
      <c r="A151" s="81"/>
      <c r="B151" s="82"/>
      <c r="C151" s="83"/>
      <c r="D151" s="84"/>
      <c r="E151" s="85"/>
      <c r="F151" s="86"/>
      <c r="G151" s="84"/>
      <c r="H151" s="85"/>
      <c r="I151" s="86"/>
      <c r="J151" s="87"/>
      <c r="K151" s="88"/>
      <c r="L151" s="28"/>
      <c r="M151" s="87"/>
      <c r="N151" s="88"/>
      <c r="O151" s="29"/>
      <c r="P151" s="15"/>
      <c r="Q151" s="15"/>
      <c r="R151" s="15"/>
      <c r="S151" s="15"/>
      <c r="T151" s="15"/>
      <c r="U151" s="15"/>
      <c r="V151" s="15"/>
      <c r="W151" s="15"/>
      <c r="X151" s="15"/>
      <c r="Y151" s="17"/>
    </row>
    <row r="152" spans="1:25">
      <c r="A152" s="81"/>
      <c r="B152" s="82"/>
      <c r="C152" s="83"/>
      <c r="D152" s="84"/>
      <c r="E152" s="85"/>
      <c r="F152" s="86"/>
      <c r="G152" s="84"/>
      <c r="H152" s="85"/>
      <c r="I152" s="86"/>
      <c r="J152" s="87"/>
      <c r="K152" s="88"/>
      <c r="L152" s="28"/>
      <c r="M152" s="87"/>
      <c r="N152" s="88"/>
      <c r="O152" s="29"/>
      <c r="P152" s="15"/>
      <c r="Q152" s="15"/>
      <c r="R152" s="15"/>
      <c r="S152" s="15"/>
      <c r="T152" s="15"/>
      <c r="U152" s="15"/>
      <c r="V152" s="15"/>
      <c r="W152" s="15"/>
      <c r="X152" s="15"/>
      <c r="Y152" s="17"/>
    </row>
    <row r="153" spans="1:25">
      <c r="A153" s="81"/>
      <c r="B153" s="82"/>
      <c r="C153" s="83"/>
      <c r="D153" s="84"/>
      <c r="E153" s="85"/>
      <c r="F153" s="86"/>
      <c r="G153" s="84"/>
      <c r="H153" s="85"/>
      <c r="I153" s="86"/>
      <c r="J153" s="87"/>
      <c r="K153" s="88"/>
      <c r="L153" s="28"/>
      <c r="M153" s="87"/>
      <c r="N153" s="88"/>
      <c r="O153" s="29"/>
      <c r="P153" s="15"/>
      <c r="Q153" s="15"/>
      <c r="R153" s="15"/>
      <c r="S153" s="15"/>
      <c r="T153" s="15"/>
      <c r="U153" s="15"/>
      <c r="V153" s="15"/>
      <c r="W153" s="15"/>
      <c r="X153" s="15"/>
      <c r="Y153" s="17"/>
    </row>
    <row r="154" spans="1:25">
      <c r="A154" s="81"/>
      <c r="B154" s="82"/>
      <c r="C154" s="83"/>
      <c r="D154" s="84"/>
      <c r="E154" s="85"/>
      <c r="F154" s="86"/>
      <c r="G154" s="84"/>
      <c r="H154" s="85"/>
      <c r="I154" s="86"/>
      <c r="J154" s="87"/>
      <c r="K154" s="88"/>
      <c r="L154" s="28"/>
      <c r="M154" s="87"/>
      <c r="N154" s="88"/>
      <c r="O154" s="29"/>
      <c r="P154" s="15"/>
      <c r="Q154" s="15"/>
      <c r="R154" s="15"/>
      <c r="S154" s="15"/>
      <c r="T154" s="15"/>
      <c r="U154" s="15"/>
      <c r="V154" s="15"/>
      <c r="W154" s="15"/>
      <c r="X154" s="15"/>
      <c r="Y154" s="17"/>
    </row>
    <row r="155" spans="1:25">
      <c r="A155" s="81"/>
      <c r="B155" s="82"/>
      <c r="C155" s="83"/>
      <c r="D155" s="84"/>
      <c r="E155" s="85"/>
      <c r="F155" s="86"/>
      <c r="G155" s="84"/>
      <c r="H155" s="85"/>
      <c r="I155" s="86"/>
      <c r="J155" s="87"/>
      <c r="K155" s="88"/>
      <c r="L155" s="28"/>
      <c r="M155" s="87"/>
      <c r="N155" s="88"/>
      <c r="O155" s="29"/>
      <c r="P155" s="15"/>
      <c r="Q155" s="5"/>
      <c r="R155" s="5"/>
      <c r="S155" s="5"/>
      <c r="T155" s="5"/>
      <c r="U155" s="5"/>
      <c r="V155" s="5"/>
      <c r="W155" s="5"/>
      <c r="X155" s="5"/>
      <c r="Y155" s="33"/>
    </row>
    <row r="156" spans="1:25" ht="17.5" thickBot="1">
      <c r="A156" s="81"/>
      <c r="B156" s="82"/>
      <c r="C156" s="83"/>
      <c r="D156" s="84"/>
      <c r="E156" s="85"/>
      <c r="F156" s="86"/>
      <c r="G156" s="84"/>
      <c r="H156" s="85"/>
      <c r="I156" s="86"/>
      <c r="J156" s="87"/>
      <c r="K156" s="88"/>
      <c r="L156" s="28"/>
      <c r="M156" s="87"/>
      <c r="N156" s="88"/>
      <c r="O156" s="29"/>
      <c r="P156" s="15"/>
      <c r="Q156" s="5"/>
      <c r="R156" s="5"/>
      <c r="S156" s="5"/>
      <c r="T156" s="5"/>
      <c r="U156" s="5"/>
      <c r="V156" s="5"/>
      <c r="W156" s="5"/>
      <c r="X156" s="5"/>
      <c r="Y156" s="17"/>
    </row>
    <row r="157" spans="1:25">
      <c r="A157" s="81"/>
      <c r="B157" s="82"/>
      <c r="C157" s="83"/>
      <c r="D157" s="84"/>
      <c r="E157" s="85"/>
      <c r="F157" s="86"/>
      <c r="G157" s="84"/>
      <c r="H157" s="85"/>
      <c r="I157" s="86"/>
      <c r="J157" s="87"/>
      <c r="K157" s="88"/>
      <c r="L157" s="28"/>
      <c r="M157" s="87"/>
      <c r="N157" s="88"/>
      <c r="O157" s="29"/>
      <c r="P157" s="15"/>
      <c r="Q157" s="102"/>
      <c r="R157" s="34"/>
      <c r="S157" s="2"/>
      <c r="T157" s="2"/>
      <c r="U157" s="2"/>
      <c r="V157" s="2"/>
      <c r="W157" s="2"/>
      <c r="X157" s="2"/>
      <c r="Y157" s="35"/>
    </row>
    <row r="158" spans="1:25">
      <c r="A158" s="81"/>
      <c r="B158" s="82"/>
      <c r="C158" s="83"/>
      <c r="D158" s="84"/>
      <c r="E158" s="85"/>
      <c r="F158" s="86"/>
      <c r="G158" s="84"/>
      <c r="H158" s="85"/>
      <c r="I158" s="86"/>
      <c r="J158" s="87"/>
      <c r="K158" s="88"/>
      <c r="L158" s="28"/>
      <c r="M158" s="87"/>
      <c r="N158" s="88"/>
      <c r="O158" s="29"/>
      <c r="P158" s="5"/>
      <c r="Q158" s="103"/>
      <c r="R158" s="15"/>
      <c r="S158" s="15"/>
      <c r="T158" s="15"/>
      <c r="U158" s="15"/>
      <c r="V158" s="15"/>
      <c r="W158" s="15"/>
      <c r="X158" s="15"/>
      <c r="Y158" s="17"/>
    </row>
    <row r="159" spans="1:25">
      <c r="A159" s="81"/>
      <c r="B159" s="82"/>
      <c r="C159" s="83"/>
      <c r="D159" s="84"/>
      <c r="E159" s="85"/>
      <c r="F159" s="86"/>
      <c r="G159" s="84"/>
      <c r="H159" s="85"/>
      <c r="I159" s="86"/>
      <c r="J159" s="87"/>
      <c r="K159" s="88"/>
      <c r="L159" s="28"/>
      <c r="M159" s="87"/>
      <c r="N159" s="88"/>
      <c r="O159" s="29"/>
      <c r="P159" s="15"/>
      <c r="Q159" s="103"/>
      <c r="R159" s="15"/>
      <c r="S159" s="15"/>
      <c r="T159" s="15"/>
      <c r="U159" s="15"/>
      <c r="V159" s="15"/>
      <c r="W159" s="15"/>
      <c r="X159" s="15"/>
      <c r="Y159" s="17"/>
    </row>
    <row r="160" spans="1:25">
      <c r="A160" s="81"/>
      <c r="B160" s="82"/>
      <c r="C160" s="83"/>
      <c r="D160" s="84"/>
      <c r="E160" s="85"/>
      <c r="F160" s="86"/>
      <c r="G160" s="84"/>
      <c r="H160" s="85"/>
      <c r="I160" s="86"/>
      <c r="J160" s="87"/>
      <c r="K160" s="88"/>
      <c r="L160" s="28"/>
      <c r="M160" s="87"/>
      <c r="N160" s="88"/>
      <c r="O160" s="29"/>
      <c r="P160" s="15"/>
      <c r="Q160" s="103"/>
      <c r="R160" s="15"/>
      <c r="S160" s="15"/>
      <c r="T160" s="15"/>
      <c r="U160" s="15"/>
      <c r="V160" s="15"/>
      <c r="W160" s="15"/>
      <c r="X160" s="15"/>
      <c r="Y160" s="17"/>
    </row>
    <row r="161" spans="1:25">
      <c r="A161" s="81"/>
      <c r="B161" s="82"/>
      <c r="C161" s="83"/>
      <c r="D161" s="84"/>
      <c r="E161" s="85"/>
      <c r="F161" s="86"/>
      <c r="G161" s="84"/>
      <c r="H161" s="85"/>
      <c r="I161" s="86"/>
      <c r="J161" s="87"/>
      <c r="K161" s="88"/>
      <c r="L161" s="28"/>
      <c r="M161" s="87"/>
      <c r="N161" s="88"/>
      <c r="O161" s="29"/>
      <c r="P161" s="15"/>
      <c r="Q161" s="103"/>
      <c r="R161" s="15"/>
      <c r="S161" s="15"/>
      <c r="T161" s="15"/>
      <c r="U161" s="15"/>
      <c r="V161" s="15"/>
      <c r="W161" s="15"/>
      <c r="X161" s="15"/>
      <c r="Y161" s="17"/>
    </row>
    <row r="162" spans="1:25">
      <c r="A162" s="105"/>
      <c r="B162" s="106"/>
      <c r="C162" s="107"/>
      <c r="D162" s="84"/>
      <c r="E162" s="85"/>
      <c r="F162" s="86"/>
      <c r="G162" s="84"/>
      <c r="H162" s="85"/>
      <c r="I162" s="86"/>
      <c r="J162" s="87"/>
      <c r="K162" s="88"/>
      <c r="L162" s="28"/>
      <c r="M162" s="87"/>
      <c r="N162" s="88"/>
      <c r="O162" s="29"/>
      <c r="P162" s="15"/>
      <c r="Q162" s="103"/>
      <c r="R162" s="15"/>
      <c r="S162" s="15"/>
      <c r="T162" s="15"/>
      <c r="U162" s="15"/>
      <c r="V162" s="15"/>
      <c r="W162" s="15"/>
      <c r="X162" s="15"/>
      <c r="Y162" s="17"/>
    </row>
    <row r="163" spans="1:25" ht="17.5" thickBot="1">
      <c r="A163" s="105"/>
      <c r="B163" s="106"/>
      <c r="C163" s="107"/>
      <c r="D163" s="119"/>
      <c r="E163" s="120"/>
      <c r="F163" s="121"/>
      <c r="G163" s="119"/>
      <c r="H163" s="120"/>
      <c r="I163" s="121"/>
      <c r="J163" s="87"/>
      <c r="K163" s="88"/>
      <c r="L163" s="28"/>
      <c r="M163" s="87"/>
      <c r="N163" s="88"/>
      <c r="O163" s="29"/>
      <c r="P163" s="15"/>
      <c r="Q163" s="104"/>
      <c r="R163" s="36"/>
      <c r="S163" s="36"/>
      <c r="T163" s="36"/>
      <c r="U163" s="36"/>
      <c r="V163" s="36"/>
      <c r="W163" s="36"/>
      <c r="X163" s="36"/>
      <c r="Y163" s="37"/>
    </row>
    <row r="164" spans="1:25" ht="17.5" thickBot="1">
      <c r="A164" s="108"/>
      <c r="B164" s="109"/>
      <c r="C164" s="110"/>
      <c r="D164" s="122"/>
      <c r="E164" s="123"/>
      <c r="F164" s="124"/>
      <c r="G164" s="122"/>
      <c r="H164" s="123"/>
      <c r="I164" s="124"/>
      <c r="J164" s="114"/>
      <c r="K164" s="115"/>
      <c r="L164" s="38"/>
      <c r="M164" s="114"/>
      <c r="N164" s="115"/>
      <c r="O164" s="39"/>
      <c r="P164" s="40"/>
      <c r="Q164" s="40"/>
      <c r="R164" s="40"/>
      <c r="S164" s="40"/>
      <c r="T164" s="40"/>
      <c r="U164" s="40"/>
      <c r="V164" s="40"/>
      <c r="W164" s="40"/>
      <c r="X164" s="40"/>
      <c r="Y164" s="41"/>
    </row>
  </sheetData>
  <mergeCells count="624">
    <mergeCell ref="J162:K162"/>
    <mergeCell ref="M162:N162"/>
    <mergeCell ref="A163:C163"/>
    <mergeCell ref="D163:F163"/>
    <mergeCell ref="G163:I163"/>
    <mergeCell ref="J163:K163"/>
    <mergeCell ref="M163:N163"/>
    <mergeCell ref="A164:C164"/>
    <mergeCell ref="D164:F164"/>
    <mergeCell ref="G164:I164"/>
    <mergeCell ref="J164:K164"/>
    <mergeCell ref="M164:N164"/>
    <mergeCell ref="M159:N159"/>
    <mergeCell ref="A160:C160"/>
    <mergeCell ref="D160:F160"/>
    <mergeCell ref="G160:I160"/>
    <mergeCell ref="J160:K160"/>
    <mergeCell ref="M160:N160"/>
    <mergeCell ref="Q157:Q163"/>
    <mergeCell ref="A158:C158"/>
    <mergeCell ref="D158:F158"/>
    <mergeCell ref="G158:I158"/>
    <mergeCell ref="J158:K158"/>
    <mergeCell ref="M158:N158"/>
    <mergeCell ref="A159:C159"/>
    <mergeCell ref="D159:F159"/>
    <mergeCell ref="G159:I159"/>
    <mergeCell ref="J159:K159"/>
    <mergeCell ref="A161:C161"/>
    <mergeCell ref="D161:F161"/>
    <mergeCell ref="G161:I161"/>
    <mergeCell ref="J161:K161"/>
    <mergeCell ref="M161:N161"/>
    <mergeCell ref="A162:C162"/>
    <mergeCell ref="D162:F162"/>
    <mergeCell ref="G162:I162"/>
    <mergeCell ref="A156:C156"/>
    <mergeCell ref="D156:F156"/>
    <mergeCell ref="G156:I156"/>
    <mergeCell ref="J156:K156"/>
    <mergeCell ref="M156:N156"/>
    <mergeCell ref="A157:C157"/>
    <mergeCell ref="D157:F157"/>
    <mergeCell ref="G157:I157"/>
    <mergeCell ref="J157:K157"/>
    <mergeCell ref="M157:N157"/>
    <mergeCell ref="A154:C154"/>
    <mergeCell ref="D154:F154"/>
    <mergeCell ref="G154:I154"/>
    <mergeCell ref="J154:K154"/>
    <mergeCell ref="M154:N154"/>
    <mergeCell ref="A155:C155"/>
    <mergeCell ref="D155:F155"/>
    <mergeCell ref="G155:I155"/>
    <mergeCell ref="J155:K155"/>
    <mergeCell ref="M155:N155"/>
    <mergeCell ref="A152:C152"/>
    <mergeCell ref="D152:F152"/>
    <mergeCell ref="G152:I152"/>
    <mergeCell ref="J152:K152"/>
    <mergeCell ref="M152:N152"/>
    <mergeCell ref="A153:C153"/>
    <mergeCell ref="D153:F153"/>
    <mergeCell ref="G153:I153"/>
    <mergeCell ref="J153:K153"/>
    <mergeCell ref="M153:N153"/>
    <mergeCell ref="A150:C150"/>
    <mergeCell ref="D150:F150"/>
    <mergeCell ref="G150:I150"/>
    <mergeCell ref="J150:K150"/>
    <mergeCell ref="M150:N150"/>
    <mergeCell ref="A151:C151"/>
    <mergeCell ref="D151:F151"/>
    <mergeCell ref="G151:I151"/>
    <mergeCell ref="J151:K151"/>
    <mergeCell ref="M151:N151"/>
    <mergeCell ref="A148:C148"/>
    <mergeCell ref="D148:F148"/>
    <mergeCell ref="G148:I148"/>
    <mergeCell ref="J148:K148"/>
    <mergeCell ref="M148:N148"/>
    <mergeCell ref="A149:C149"/>
    <mergeCell ref="D149:F149"/>
    <mergeCell ref="G149:I149"/>
    <mergeCell ref="J149:K149"/>
    <mergeCell ref="M149:N149"/>
    <mergeCell ref="X146:Y146"/>
    <mergeCell ref="A147:C147"/>
    <mergeCell ref="D147:F147"/>
    <mergeCell ref="G147:I147"/>
    <mergeCell ref="J147:K147"/>
    <mergeCell ref="M147:N147"/>
    <mergeCell ref="R147:U147"/>
    <mergeCell ref="X147:Y147"/>
    <mergeCell ref="A146:C146"/>
    <mergeCell ref="D146:F146"/>
    <mergeCell ref="G146:I146"/>
    <mergeCell ref="J146:K146"/>
    <mergeCell ref="M146:N146"/>
    <mergeCell ref="R146:U146"/>
    <mergeCell ref="X144:Y144"/>
    <mergeCell ref="A145:C145"/>
    <mergeCell ref="D145:F145"/>
    <mergeCell ref="G145:I145"/>
    <mergeCell ref="J145:K145"/>
    <mergeCell ref="M145:N145"/>
    <mergeCell ref="R145:U145"/>
    <mergeCell ref="X145:Y145"/>
    <mergeCell ref="A144:C144"/>
    <mergeCell ref="D144:F144"/>
    <mergeCell ref="G144:I144"/>
    <mergeCell ref="J144:K144"/>
    <mergeCell ref="M144:N144"/>
    <mergeCell ref="R144:U144"/>
    <mergeCell ref="R142:U142"/>
    <mergeCell ref="X142:Y142"/>
    <mergeCell ref="A143:C143"/>
    <mergeCell ref="D143:F143"/>
    <mergeCell ref="G143:I143"/>
    <mergeCell ref="J143:L143"/>
    <mergeCell ref="M143:O143"/>
    <mergeCell ref="R143:U143"/>
    <mergeCell ref="X143:Y143"/>
    <mergeCell ref="R139:U139"/>
    <mergeCell ref="X139:Y139"/>
    <mergeCell ref="R140:U140"/>
    <mergeCell ref="X140:Y140"/>
    <mergeCell ref="R141:U141"/>
    <mergeCell ref="X141:Y141"/>
    <mergeCell ref="R136:U136"/>
    <mergeCell ref="X136:Y136"/>
    <mergeCell ref="R137:U137"/>
    <mergeCell ref="X137:Y137"/>
    <mergeCell ref="R138:U138"/>
    <mergeCell ref="X138:Y138"/>
    <mergeCell ref="U127:V127"/>
    <mergeCell ref="W127:Y127"/>
    <mergeCell ref="B135:C135"/>
    <mergeCell ref="D135:E135"/>
    <mergeCell ref="F135:H135"/>
    <mergeCell ref="I135:K135"/>
    <mergeCell ref="L135:N135"/>
    <mergeCell ref="Q135:Y135"/>
    <mergeCell ref="B127:F127"/>
    <mergeCell ref="G127:H127"/>
    <mergeCell ref="I127:K127"/>
    <mergeCell ref="L127:N127"/>
    <mergeCell ref="O127:Q127"/>
    <mergeCell ref="R127:T127"/>
    <mergeCell ref="J121:K121"/>
    <mergeCell ref="M121:N121"/>
    <mergeCell ref="U124:U126"/>
    <mergeCell ref="A125:S125"/>
    <mergeCell ref="V125:V126"/>
    <mergeCell ref="W125:W126"/>
    <mergeCell ref="X125:X126"/>
    <mergeCell ref="Y125:Y126"/>
    <mergeCell ref="A126:Q126"/>
    <mergeCell ref="A122:C122"/>
    <mergeCell ref="D122:F122"/>
    <mergeCell ref="G122:I122"/>
    <mergeCell ref="J122:K122"/>
    <mergeCell ref="M122:N122"/>
    <mergeCell ref="A123:C123"/>
    <mergeCell ref="D123:F123"/>
    <mergeCell ref="G123:I123"/>
    <mergeCell ref="J123:K123"/>
    <mergeCell ref="M123:N123"/>
    <mergeCell ref="M118:N118"/>
    <mergeCell ref="A119:C119"/>
    <mergeCell ref="D119:F119"/>
    <mergeCell ref="G119:I119"/>
    <mergeCell ref="J119:K119"/>
    <mergeCell ref="M119:N119"/>
    <mergeCell ref="Q116:Q122"/>
    <mergeCell ref="A117:C117"/>
    <mergeCell ref="D117:F117"/>
    <mergeCell ref="G117:I117"/>
    <mergeCell ref="J117:K117"/>
    <mergeCell ref="M117:N117"/>
    <mergeCell ref="A118:C118"/>
    <mergeCell ref="D118:F118"/>
    <mergeCell ref="G118:I118"/>
    <mergeCell ref="J118:K118"/>
    <mergeCell ref="A120:C120"/>
    <mergeCell ref="D120:F120"/>
    <mergeCell ref="G120:I120"/>
    <mergeCell ref="J120:K120"/>
    <mergeCell ref="M120:N120"/>
    <mergeCell ref="A121:C121"/>
    <mergeCell ref="D121:F121"/>
    <mergeCell ref="G121:I121"/>
    <mergeCell ref="A115:C115"/>
    <mergeCell ref="D115:F115"/>
    <mergeCell ref="G115:I115"/>
    <mergeCell ref="J115:K115"/>
    <mergeCell ref="M115:N115"/>
    <mergeCell ref="A116:C116"/>
    <mergeCell ref="D116:F116"/>
    <mergeCell ref="G116:I116"/>
    <mergeCell ref="J116:K116"/>
    <mergeCell ref="M116:N116"/>
    <mergeCell ref="A113:C113"/>
    <mergeCell ref="D113:F113"/>
    <mergeCell ref="G113:I113"/>
    <mergeCell ref="J113:K113"/>
    <mergeCell ref="M113:N113"/>
    <mergeCell ref="A114:C114"/>
    <mergeCell ref="D114:F114"/>
    <mergeCell ref="G114:I114"/>
    <mergeCell ref="J114:K114"/>
    <mergeCell ref="M114:N114"/>
    <mergeCell ref="A111:C111"/>
    <mergeCell ref="D111:F111"/>
    <mergeCell ref="G111:I111"/>
    <mergeCell ref="J111:K111"/>
    <mergeCell ref="M111:N111"/>
    <mergeCell ref="A112:C112"/>
    <mergeCell ref="D112:F112"/>
    <mergeCell ref="G112:I112"/>
    <mergeCell ref="J112:K112"/>
    <mergeCell ref="M112:N112"/>
    <mergeCell ref="A109:C109"/>
    <mergeCell ref="D109:F109"/>
    <mergeCell ref="G109:I109"/>
    <mergeCell ref="J109:K109"/>
    <mergeCell ref="M109:N109"/>
    <mergeCell ref="A110:C110"/>
    <mergeCell ref="D110:F110"/>
    <mergeCell ref="G110:I110"/>
    <mergeCell ref="J110:K110"/>
    <mergeCell ref="M110:N110"/>
    <mergeCell ref="A107:C107"/>
    <mergeCell ref="D107:F107"/>
    <mergeCell ref="G107:I107"/>
    <mergeCell ref="J107:K107"/>
    <mergeCell ref="M107:N107"/>
    <mergeCell ref="A108:C108"/>
    <mergeCell ref="D108:F108"/>
    <mergeCell ref="G108:I108"/>
    <mergeCell ref="J108:K108"/>
    <mergeCell ref="M108:N108"/>
    <mergeCell ref="X105:Y105"/>
    <mergeCell ref="A106:C106"/>
    <mergeCell ref="D106:F106"/>
    <mergeCell ref="G106:I106"/>
    <mergeCell ref="J106:K106"/>
    <mergeCell ref="M106:N106"/>
    <mergeCell ref="R106:U106"/>
    <mergeCell ref="X106:Y106"/>
    <mergeCell ref="A105:C105"/>
    <mergeCell ref="D105:F105"/>
    <mergeCell ref="G105:I105"/>
    <mergeCell ref="J105:K105"/>
    <mergeCell ref="M105:N105"/>
    <mergeCell ref="R105:U105"/>
    <mergeCell ref="X103:Y103"/>
    <mergeCell ref="A104:C104"/>
    <mergeCell ref="D104:F104"/>
    <mergeCell ref="G104:I104"/>
    <mergeCell ref="J104:K104"/>
    <mergeCell ref="M104:N104"/>
    <mergeCell ref="R104:U104"/>
    <mergeCell ref="X104:Y104"/>
    <mergeCell ref="A103:C103"/>
    <mergeCell ref="D103:F103"/>
    <mergeCell ref="G103:I103"/>
    <mergeCell ref="J103:K103"/>
    <mergeCell ref="M103:N103"/>
    <mergeCell ref="R103:U103"/>
    <mergeCell ref="R101:U101"/>
    <mergeCell ref="X101:Y101"/>
    <mergeCell ref="A102:C102"/>
    <mergeCell ref="D102:F102"/>
    <mergeCell ref="G102:I102"/>
    <mergeCell ref="J102:L102"/>
    <mergeCell ref="M102:O102"/>
    <mergeCell ref="R102:U102"/>
    <mergeCell ref="X102:Y102"/>
    <mergeCell ref="R98:U98"/>
    <mergeCell ref="X98:Y98"/>
    <mergeCell ref="R99:U99"/>
    <mergeCell ref="X99:Y99"/>
    <mergeCell ref="R100:U100"/>
    <mergeCell ref="X100:Y100"/>
    <mergeCell ref="R95:U95"/>
    <mergeCell ref="X95:Y95"/>
    <mergeCell ref="R96:U96"/>
    <mergeCell ref="X96:Y96"/>
    <mergeCell ref="R97:U97"/>
    <mergeCell ref="X97:Y97"/>
    <mergeCell ref="U86:V86"/>
    <mergeCell ref="W86:Y86"/>
    <mergeCell ref="B94:C94"/>
    <mergeCell ref="D94:E94"/>
    <mergeCell ref="F94:H94"/>
    <mergeCell ref="I94:K94"/>
    <mergeCell ref="L94:N94"/>
    <mergeCell ref="Q94:Y94"/>
    <mergeCell ref="B86:F86"/>
    <mergeCell ref="G86:H86"/>
    <mergeCell ref="I86:K86"/>
    <mergeCell ref="L86:N86"/>
    <mergeCell ref="O86:Q86"/>
    <mergeCell ref="R86:T86"/>
    <mergeCell ref="J80:K80"/>
    <mergeCell ref="M80:N80"/>
    <mergeCell ref="U83:U85"/>
    <mergeCell ref="A84:S84"/>
    <mergeCell ref="V84:V85"/>
    <mergeCell ref="W84:W85"/>
    <mergeCell ref="X84:X85"/>
    <mergeCell ref="Y84:Y85"/>
    <mergeCell ref="A85:Q85"/>
    <mergeCell ref="A81:C81"/>
    <mergeCell ref="D81:F81"/>
    <mergeCell ref="G81:I81"/>
    <mergeCell ref="J81:K81"/>
    <mergeCell ref="M81:N81"/>
    <mergeCell ref="A82:C82"/>
    <mergeCell ref="D82:F82"/>
    <mergeCell ref="G82:I82"/>
    <mergeCell ref="J82:K82"/>
    <mergeCell ref="M82:N82"/>
    <mergeCell ref="M77:N77"/>
    <mergeCell ref="A78:C78"/>
    <mergeCell ref="D78:F78"/>
    <mergeCell ref="G78:I78"/>
    <mergeCell ref="J78:K78"/>
    <mergeCell ref="M78:N78"/>
    <mergeCell ref="Q75:Q81"/>
    <mergeCell ref="A76:C76"/>
    <mergeCell ref="D76:F76"/>
    <mergeCell ref="G76:I76"/>
    <mergeCell ref="J76:K76"/>
    <mergeCell ref="M76:N76"/>
    <mergeCell ref="A77:C77"/>
    <mergeCell ref="D77:F77"/>
    <mergeCell ref="G77:I77"/>
    <mergeCell ref="J77:K77"/>
    <mergeCell ref="A79:C79"/>
    <mergeCell ref="D79:F79"/>
    <mergeCell ref="G79:I79"/>
    <mergeCell ref="J79:K79"/>
    <mergeCell ref="M79:N79"/>
    <mergeCell ref="A80:C80"/>
    <mergeCell ref="D80:F80"/>
    <mergeCell ref="G80:I80"/>
    <mergeCell ref="A74:C74"/>
    <mergeCell ref="D74:F74"/>
    <mergeCell ref="G74:I74"/>
    <mergeCell ref="J74:K74"/>
    <mergeCell ref="M74:N74"/>
    <mergeCell ref="A75:C75"/>
    <mergeCell ref="D75:F75"/>
    <mergeCell ref="G75:I75"/>
    <mergeCell ref="J75:K75"/>
    <mergeCell ref="M75:N75"/>
    <mergeCell ref="A72:C72"/>
    <mergeCell ref="D72:F72"/>
    <mergeCell ref="G72:I72"/>
    <mergeCell ref="J72:K72"/>
    <mergeCell ref="M72:N72"/>
    <mergeCell ref="A73:C73"/>
    <mergeCell ref="D73:F73"/>
    <mergeCell ref="G73:I73"/>
    <mergeCell ref="J73:K73"/>
    <mergeCell ref="M73:N73"/>
    <mergeCell ref="A70:C70"/>
    <mergeCell ref="D70:F70"/>
    <mergeCell ref="G70:I70"/>
    <mergeCell ref="J70:K70"/>
    <mergeCell ref="M70:N70"/>
    <mergeCell ref="A71:C71"/>
    <mergeCell ref="D71:F71"/>
    <mergeCell ref="G71:I71"/>
    <mergeCell ref="J71:K71"/>
    <mergeCell ref="M71:N71"/>
    <mergeCell ref="A68:C68"/>
    <mergeCell ref="D68:F68"/>
    <mergeCell ref="G68:I68"/>
    <mergeCell ref="J68:K68"/>
    <mergeCell ref="M68:N68"/>
    <mergeCell ref="A69:C69"/>
    <mergeCell ref="D69:F69"/>
    <mergeCell ref="G69:I69"/>
    <mergeCell ref="J69:K69"/>
    <mergeCell ref="M69:N69"/>
    <mergeCell ref="A66:C66"/>
    <mergeCell ref="D66:F66"/>
    <mergeCell ref="G66:I66"/>
    <mergeCell ref="J66:K66"/>
    <mergeCell ref="M66:N66"/>
    <mergeCell ref="A67:C67"/>
    <mergeCell ref="D67:F67"/>
    <mergeCell ref="G67:I67"/>
    <mergeCell ref="J67:K67"/>
    <mergeCell ref="M67:N67"/>
    <mergeCell ref="X64:Y64"/>
    <mergeCell ref="A65:C65"/>
    <mergeCell ref="D65:F65"/>
    <mergeCell ref="G65:I65"/>
    <mergeCell ref="J65:K65"/>
    <mergeCell ref="M65:N65"/>
    <mergeCell ref="R65:U65"/>
    <mergeCell ref="X65:Y65"/>
    <mergeCell ref="A64:C64"/>
    <mergeCell ref="D64:F64"/>
    <mergeCell ref="G64:I64"/>
    <mergeCell ref="J64:K64"/>
    <mergeCell ref="M64:N64"/>
    <mergeCell ref="R64:U64"/>
    <mergeCell ref="X62:Y62"/>
    <mergeCell ref="A63:C63"/>
    <mergeCell ref="D63:F63"/>
    <mergeCell ref="G63:I63"/>
    <mergeCell ref="J63:K63"/>
    <mergeCell ref="M63:N63"/>
    <mergeCell ref="R63:U63"/>
    <mergeCell ref="X63:Y63"/>
    <mergeCell ref="A62:C62"/>
    <mergeCell ref="D62:F62"/>
    <mergeCell ref="G62:I62"/>
    <mergeCell ref="J62:K62"/>
    <mergeCell ref="M62:N62"/>
    <mergeCell ref="R62:U62"/>
    <mergeCell ref="R60:U60"/>
    <mergeCell ref="X60:Y60"/>
    <mergeCell ref="A61:C61"/>
    <mergeCell ref="D61:F61"/>
    <mergeCell ref="G61:I61"/>
    <mergeCell ref="J61:L61"/>
    <mergeCell ref="M61:O61"/>
    <mergeCell ref="R61:U61"/>
    <mergeCell ref="X61:Y61"/>
    <mergeCell ref="R57:U57"/>
    <mergeCell ref="X57:Y57"/>
    <mergeCell ref="R58:U58"/>
    <mergeCell ref="X58:Y58"/>
    <mergeCell ref="R59:U59"/>
    <mergeCell ref="X59:Y59"/>
    <mergeCell ref="R54:U54"/>
    <mergeCell ref="X54:Y54"/>
    <mergeCell ref="R55:U55"/>
    <mergeCell ref="X55:Y55"/>
    <mergeCell ref="R56:U56"/>
    <mergeCell ref="X56:Y56"/>
    <mergeCell ref="U45:V45"/>
    <mergeCell ref="W45:Y45"/>
    <mergeCell ref="B53:C53"/>
    <mergeCell ref="D53:E53"/>
    <mergeCell ref="F53:H53"/>
    <mergeCell ref="I53:K53"/>
    <mergeCell ref="L53:N53"/>
    <mergeCell ref="Q53:Y53"/>
    <mergeCell ref="B45:F45"/>
    <mergeCell ref="G45:H45"/>
    <mergeCell ref="I45:K45"/>
    <mergeCell ref="L45:N45"/>
    <mergeCell ref="O45:Q45"/>
    <mergeCell ref="R45:T45"/>
    <mergeCell ref="J39:K39"/>
    <mergeCell ref="M39:N39"/>
    <mergeCell ref="U42:U44"/>
    <mergeCell ref="A43:S43"/>
    <mergeCell ref="V43:V44"/>
    <mergeCell ref="W43:W44"/>
    <mergeCell ref="X43:X44"/>
    <mergeCell ref="Y43:Y44"/>
    <mergeCell ref="A44:Q44"/>
    <mergeCell ref="A40:C40"/>
    <mergeCell ref="D40:F40"/>
    <mergeCell ref="G40:I40"/>
    <mergeCell ref="J40:K40"/>
    <mergeCell ref="M40:N40"/>
    <mergeCell ref="A41:C41"/>
    <mergeCell ref="D41:F41"/>
    <mergeCell ref="G41:I41"/>
    <mergeCell ref="J41:K41"/>
    <mergeCell ref="M41:N41"/>
    <mergeCell ref="M36:N36"/>
    <mergeCell ref="A37:C37"/>
    <mergeCell ref="D37:F37"/>
    <mergeCell ref="G37:I37"/>
    <mergeCell ref="J37:K37"/>
    <mergeCell ref="M37:N37"/>
    <mergeCell ref="Q34:Q40"/>
    <mergeCell ref="A35:C35"/>
    <mergeCell ref="D35:F35"/>
    <mergeCell ref="G35:I35"/>
    <mergeCell ref="J35:K35"/>
    <mergeCell ref="M35:N35"/>
    <mergeCell ref="A36:C36"/>
    <mergeCell ref="D36:F36"/>
    <mergeCell ref="G36:I36"/>
    <mergeCell ref="J36:K36"/>
    <mergeCell ref="A38:C38"/>
    <mergeCell ref="D38:F38"/>
    <mergeCell ref="G38:I38"/>
    <mergeCell ref="J38:K38"/>
    <mergeCell ref="M38:N38"/>
    <mergeCell ref="A39:C39"/>
    <mergeCell ref="D39:F39"/>
    <mergeCell ref="G39:I39"/>
    <mergeCell ref="A33:C33"/>
    <mergeCell ref="D33:F33"/>
    <mergeCell ref="G33:I33"/>
    <mergeCell ref="J33:K33"/>
    <mergeCell ref="M33:N33"/>
    <mergeCell ref="A34:C34"/>
    <mergeCell ref="D34:F34"/>
    <mergeCell ref="G34:I34"/>
    <mergeCell ref="J34:K34"/>
    <mergeCell ref="M34:N34"/>
    <mergeCell ref="A31:C31"/>
    <mergeCell ref="D31:F31"/>
    <mergeCell ref="G31:I31"/>
    <mergeCell ref="J31:K31"/>
    <mergeCell ref="M31:N31"/>
    <mergeCell ref="A32:C32"/>
    <mergeCell ref="D32:F32"/>
    <mergeCell ref="G32:I32"/>
    <mergeCell ref="J32:K32"/>
    <mergeCell ref="M32:N32"/>
    <mergeCell ref="A29:C29"/>
    <mergeCell ref="D29:F29"/>
    <mergeCell ref="G29:I29"/>
    <mergeCell ref="J29:K29"/>
    <mergeCell ref="M29:N29"/>
    <mergeCell ref="A30:C30"/>
    <mergeCell ref="D30:F30"/>
    <mergeCell ref="G30:I30"/>
    <mergeCell ref="J30:K30"/>
    <mergeCell ref="M30:N30"/>
    <mergeCell ref="A27:C27"/>
    <mergeCell ref="D27:F27"/>
    <mergeCell ref="G27:I27"/>
    <mergeCell ref="J27:K27"/>
    <mergeCell ref="M27:N27"/>
    <mergeCell ref="A28:C28"/>
    <mergeCell ref="D28:F28"/>
    <mergeCell ref="G28:I28"/>
    <mergeCell ref="J28:K28"/>
    <mergeCell ref="M28:N28"/>
    <mergeCell ref="A25:C25"/>
    <mergeCell ref="D25:F25"/>
    <mergeCell ref="G25:I25"/>
    <mergeCell ref="J25:K25"/>
    <mergeCell ref="M25:N25"/>
    <mergeCell ref="A26:C26"/>
    <mergeCell ref="D26:F26"/>
    <mergeCell ref="G26:I26"/>
    <mergeCell ref="J26:K26"/>
    <mergeCell ref="M26:N26"/>
    <mergeCell ref="X23:Y23"/>
    <mergeCell ref="A24:C24"/>
    <mergeCell ref="D24:F24"/>
    <mergeCell ref="G24:I24"/>
    <mergeCell ref="J24:K24"/>
    <mergeCell ref="M24:N24"/>
    <mergeCell ref="R24:U24"/>
    <mergeCell ref="X24:Y24"/>
    <mergeCell ref="A23:C23"/>
    <mergeCell ref="D23:F23"/>
    <mergeCell ref="G23:I23"/>
    <mergeCell ref="J23:K23"/>
    <mergeCell ref="M23:N23"/>
    <mergeCell ref="R23:U23"/>
    <mergeCell ref="X21:Y21"/>
    <mergeCell ref="A22:C22"/>
    <mergeCell ref="D22:F22"/>
    <mergeCell ref="G22:I22"/>
    <mergeCell ref="J22:K22"/>
    <mergeCell ref="M22:N22"/>
    <mergeCell ref="R22:U22"/>
    <mergeCell ref="X22:Y22"/>
    <mergeCell ref="A21:C21"/>
    <mergeCell ref="D21:F21"/>
    <mergeCell ref="G21:I21"/>
    <mergeCell ref="J21:K21"/>
    <mergeCell ref="M21:N21"/>
    <mergeCell ref="R21:U21"/>
    <mergeCell ref="R19:U19"/>
    <mergeCell ref="X19:Y19"/>
    <mergeCell ref="A20:C20"/>
    <mergeCell ref="D20:F20"/>
    <mergeCell ref="G20:I20"/>
    <mergeCell ref="J20:L20"/>
    <mergeCell ref="M20:O20"/>
    <mergeCell ref="R20:U20"/>
    <mergeCell ref="X20:Y20"/>
    <mergeCell ref="R16:U16"/>
    <mergeCell ref="X16:Y16"/>
    <mergeCell ref="R17:U17"/>
    <mergeCell ref="X17:Y17"/>
    <mergeCell ref="R18:U18"/>
    <mergeCell ref="X18:Y18"/>
    <mergeCell ref="R13:U13"/>
    <mergeCell ref="X13:Y13"/>
    <mergeCell ref="R14:U14"/>
    <mergeCell ref="X14:Y14"/>
    <mergeCell ref="R15:U15"/>
    <mergeCell ref="X15:Y15"/>
    <mergeCell ref="B12:C12"/>
    <mergeCell ref="D12:E12"/>
    <mergeCell ref="F12:H12"/>
    <mergeCell ref="I12:K12"/>
    <mergeCell ref="L12:N12"/>
    <mergeCell ref="Q12:Y12"/>
    <mergeCell ref="B4:F4"/>
    <mergeCell ref="G4:H4"/>
    <mergeCell ref="I4:K4"/>
    <mergeCell ref="L4:N4"/>
    <mergeCell ref="O4:Q4"/>
    <mergeCell ref="R4:T4"/>
    <mergeCell ref="U1:U3"/>
    <mergeCell ref="A2:S2"/>
    <mergeCell ref="V2:V3"/>
    <mergeCell ref="W2:W3"/>
    <mergeCell ref="X2:X3"/>
    <mergeCell ref="Y2:Y3"/>
    <mergeCell ref="A3:Q3"/>
    <mergeCell ref="U4:V4"/>
    <mergeCell ref="W4:Y4"/>
  </mergeCells>
  <phoneticPr fontId="2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EGTools</cp:lastModifiedBy>
  <cp:lastPrinted>2023-12-12T11:20:49Z</cp:lastPrinted>
  <dcterms:created xsi:type="dcterms:W3CDTF">2023-12-12T11:09:01Z</dcterms:created>
  <dcterms:modified xsi:type="dcterms:W3CDTF">2023-12-20T00:17:58Z</dcterms:modified>
</cp:coreProperties>
</file>