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바탕화면\"/>
    </mc:Choice>
  </mc:AlternateContent>
  <xr:revisionPtr revIDLastSave="0" documentId="13_ncr:1_{B1C35012-C9A4-45A3-A498-2AC742F9FEA3}" xr6:coauthVersionLast="47" xr6:coauthVersionMax="47" xr10:uidLastSave="{00000000-0000-0000-0000-000000000000}"/>
  <bookViews>
    <workbookView xWindow="28680" yWindow="-120" windowWidth="29040" windowHeight="15840" activeTab="1" xr2:uid="{A8F1EBA1-E4C1-473F-BEEB-6E65D7E1844B}"/>
  </bookViews>
  <sheets>
    <sheet name="기초데이터" sheetId="2" r:id="rId1"/>
    <sheet name="추이분석" sheetId="1" r:id="rId2"/>
  </sheets>
  <definedNames>
    <definedName name="_xlnm.Print_Area" localSheetId="1">추이분석!$A$1:$X$29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4" i="1" l="1"/>
  <c r="L4" i="1"/>
  <c r="M4" i="1"/>
  <c r="N4" i="1"/>
  <c r="O4" i="1"/>
  <c r="K5" i="1"/>
  <c r="L5" i="1"/>
  <c r="M5" i="1"/>
  <c r="N5" i="1"/>
  <c r="O5" i="1"/>
  <c r="K6" i="1"/>
  <c r="L6" i="1"/>
  <c r="M6" i="1"/>
  <c r="N6" i="1"/>
  <c r="O6" i="1"/>
  <c r="K7" i="1"/>
  <c r="L7" i="1"/>
  <c r="M7" i="1"/>
  <c r="N7" i="1"/>
  <c r="O7" i="1"/>
  <c r="K10" i="1"/>
  <c r="L10" i="1"/>
  <c r="M10" i="1"/>
  <c r="N10" i="1"/>
  <c r="O10" i="1"/>
  <c r="K11" i="1"/>
  <c r="L11" i="1"/>
  <c r="M11" i="1"/>
  <c r="N11" i="1"/>
  <c r="O11" i="1"/>
  <c r="K12" i="1"/>
  <c r="L12" i="1"/>
  <c r="M12" i="1"/>
  <c r="N12" i="1"/>
  <c r="O12" i="1"/>
  <c r="K13" i="1"/>
  <c r="L13" i="1"/>
  <c r="M13" i="1"/>
  <c r="N13" i="1"/>
  <c r="O13" i="1"/>
  <c r="K14" i="1"/>
  <c r="L14" i="1"/>
  <c r="M14" i="1"/>
  <c r="N14" i="1"/>
  <c r="O14" i="1"/>
  <c r="K15" i="1"/>
  <c r="L15" i="1"/>
  <c r="M15" i="1"/>
  <c r="N15" i="1"/>
  <c r="O15" i="1"/>
  <c r="K16" i="1"/>
  <c r="L16" i="1"/>
  <c r="M16" i="1"/>
  <c r="N16" i="1"/>
  <c r="O16" i="1"/>
  <c r="K17" i="1"/>
  <c r="L17" i="1"/>
  <c r="M17" i="1"/>
  <c r="N17" i="1"/>
  <c r="O17" i="1"/>
  <c r="I37" i="2" l="1"/>
  <c r="H37" i="2"/>
  <c r="O25" i="1"/>
  <c r="N25" i="1"/>
  <c r="M25" i="1"/>
  <c r="L25" i="1"/>
  <c r="K25" i="1"/>
  <c r="J25" i="1"/>
  <c r="I25" i="1"/>
  <c r="H25" i="1"/>
  <c r="G25" i="1"/>
  <c r="F25" i="1"/>
  <c r="E25" i="1"/>
  <c r="D25" i="1"/>
  <c r="O23" i="1"/>
  <c r="N23" i="1"/>
  <c r="M23" i="1"/>
  <c r="L23" i="1"/>
  <c r="K23" i="1"/>
  <c r="J23" i="1"/>
  <c r="I23" i="1"/>
  <c r="H23" i="1"/>
  <c r="G23" i="1"/>
  <c r="F23" i="1"/>
  <c r="E23" i="1"/>
  <c r="D23" i="1"/>
  <c r="O21" i="1"/>
  <c r="N21" i="1"/>
  <c r="M21" i="1"/>
  <c r="L21" i="1"/>
  <c r="K21" i="1"/>
  <c r="J21" i="1"/>
  <c r="I21" i="1"/>
  <c r="H21" i="1"/>
  <c r="G21" i="1"/>
  <c r="F21" i="1"/>
  <c r="E21" i="1"/>
  <c r="D21" i="1"/>
  <c r="J17" i="1"/>
  <c r="I17" i="1"/>
  <c r="H17" i="1"/>
  <c r="G17" i="1"/>
  <c r="F17" i="1"/>
  <c r="E17" i="1"/>
  <c r="D17" i="1"/>
  <c r="J15" i="1"/>
  <c r="I15" i="1"/>
  <c r="H15" i="1"/>
  <c r="G15" i="1"/>
  <c r="F15" i="1"/>
  <c r="E15" i="1"/>
  <c r="D15" i="1"/>
  <c r="J13" i="1"/>
  <c r="I13" i="1"/>
  <c r="H13" i="1"/>
  <c r="G13" i="1"/>
  <c r="F13" i="1"/>
  <c r="E13" i="1"/>
  <c r="D13" i="1"/>
  <c r="J11" i="1"/>
  <c r="I11" i="1"/>
  <c r="H11" i="1"/>
  <c r="G11" i="1"/>
  <c r="F11" i="1"/>
  <c r="E11" i="1"/>
  <c r="D11" i="1"/>
  <c r="J7" i="1"/>
  <c r="I7" i="1"/>
  <c r="H7" i="1"/>
  <c r="G7" i="1"/>
  <c r="F7" i="1"/>
  <c r="E7" i="1"/>
  <c r="D7" i="1"/>
  <c r="J5" i="1"/>
  <c r="I5" i="1"/>
  <c r="H5" i="1"/>
  <c r="G5" i="1"/>
  <c r="F5" i="1"/>
  <c r="E5" i="1"/>
  <c r="D5" i="1"/>
  <c r="O24" i="1"/>
  <c r="N24" i="1"/>
  <c r="M24" i="1"/>
  <c r="L24" i="1"/>
  <c r="K24" i="1"/>
  <c r="J24" i="1"/>
  <c r="I24" i="1"/>
  <c r="H24" i="1"/>
  <c r="G24" i="1"/>
  <c r="F24" i="1"/>
  <c r="E24" i="1"/>
  <c r="D24" i="1"/>
  <c r="O22" i="1"/>
  <c r="N22" i="1"/>
  <c r="M22" i="1"/>
  <c r="L22" i="1"/>
  <c r="K22" i="1"/>
  <c r="J22" i="1"/>
  <c r="I22" i="1"/>
  <c r="H22" i="1"/>
  <c r="G22" i="1"/>
  <c r="F22" i="1"/>
  <c r="E22" i="1"/>
  <c r="D22" i="1"/>
  <c r="O20" i="1"/>
  <c r="N20" i="1"/>
  <c r="M20" i="1"/>
  <c r="L20" i="1"/>
  <c r="K20" i="1"/>
  <c r="J20" i="1"/>
  <c r="I20" i="1"/>
  <c r="H20" i="1"/>
  <c r="G20" i="1"/>
  <c r="F20" i="1"/>
  <c r="E20" i="1"/>
  <c r="D20" i="1"/>
  <c r="J16" i="1"/>
  <c r="I16" i="1"/>
  <c r="H16" i="1"/>
  <c r="G16" i="1"/>
  <c r="F16" i="1"/>
  <c r="E16" i="1"/>
  <c r="D16" i="1"/>
  <c r="J14" i="1"/>
  <c r="I14" i="1"/>
  <c r="H14" i="1"/>
  <c r="G14" i="1"/>
  <c r="F14" i="1"/>
  <c r="E14" i="1"/>
  <c r="D14" i="1"/>
  <c r="J12" i="1"/>
  <c r="I12" i="1"/>
  <c r="H12" i="1"/>
  <c r="G12" i="1"/>
  <c r="F12" i="1"/>
  <c r="E12" i="1"/>
  <c r="D12" i="1"/>
  <c r="J10" i="1"/>
  <c r="I10" i="1"/>
  <c r="H10" i="1"/>
  <c r="G10" i="1"/>
  <c r="F10" i="1"/>
  <c r="E10" i="1"/>
  <c r="D10" i="1"/>
  <c r="J6" i="1"/>
  <c r="I6" i="1"/>
  <c r="H6" i="1"/>
  <c r="G6" i="1"/>
  <c r="F6" i="1"/>
  <c r="E6" i="1"/>
  <c r="D6" i="1"/>
  <c r="J4" i="1"/>
  <c r="I4" i="1"/>
  <c r="H4" i="1"/>
  <c r="G4" i="1"/>
  <c r="F4" i="1"/>
  <c r="E4" i="1"/>
  <c r="D4" i="1"/>
  <c r="W24" i="1" l="1"/>
  <c r="U24" i="1"/>
  <c r="S24" i="1"/>
  <c r="Q24" i="1"/>
  <c r="W22" i="1"/>
  <c r="U22" i="1"/>
  <c r="S22" i="1"/>
  <c r="Q22" i="1"/>
  <c r="W20" i="1"/>
  <c r="U20" i="1"/>
  <c r="S20" i="1"/>
  <c r="Q20" i="1"/>
  <c r="W16" i="1"/>
  <c r="U16" i="1"/>
  <c r="S16" i="1"/>
  <c r="Q16" i="1"/>
  <c r="W14" i="1"/>
  <c r="U14" i="1"/>
  <c r="S14" i="1"/>
  <c r="Q14" i="1"/>
  <c r="W12" i="1"/>
  <c r="U12" i="1"/>
  <c r="S12" i="1"/>
  <c r="Q12" i="1"/>
  <c r="W10" i="1"/>
  <c r="U10" i="1"/>
  <c r="S10" i="1"/>
  <c r="Q10" i="1"/>
  <c r="W6" i="1"/>
  <c r="U6" i="1"/>
  <c r="S6" i="1"/>
  <c r="Q6" i="1"/>
  <c r="W4" i="1"/>
  <c r="U4" i="1"/>
  <c r="S4" i="1"/>
  <c r="Q4" i="1"/>
  <c r="O27" i="1"/>
  <c r="N27" i="1"/>
  <c r="M27" i="1"/>
  <c r="L27" i="1"/>
  <c r="K27" i="1"/>
  <c r="J27" i="1"/>
  <c r="I27" i="1"/>
  <c r="H27" i="1"/>
  <c r="G27" i="1"/>
  <c r="F27" i="1"/>
  <c r="E27" i="1"/>
  <c r="O26" i="1"/>
  <c r="N26" i="1"/>
  <c r="M26" i="1"/>
  <c r="L26" i="1"/>
  <c r="K26" i="1"/>
  <c r="J26" i="1"/>
  <c r="I26" i="1"/>
  <c r="H26" i="1"/>
  <c r="G26" i="1"/>
  <c r="F26" i="1"/>
  <c r="E26" i="1"/>
  <c r="O19" i="1"/>
  <c r="N19" i="1"/>
  <c r="M19" i="1"/>
  <c r="L19" i="1"/>
  <c r="K19" i="1"/>
  <c r="J19" i="1"/>
  <c r="I19" i="1"/>
  <c r="H19" i="1"/>
  <c r="G19" i="1"/>
  <c r="F19" i="1"/>
  <c r="E19" i="1"/>
  <c r="O18" i="1"/>
  <c r="N18" i="1"/>
  <c r="M18" i="1"/>
  <c r="L18" i="1"/>
  <c r="K18" i="1"/>
  <c r="J18" i="1"/>
  <c r="I18" i="1"/>
  <c r="H18" i="1"/>
  <c r="G18" i="1"/>
  <c r="F18" i="1"/>
  <c r="E18" i="1"/>
  <c r="O9" i="1"/>
  <c r="N9" i="1"/>
  <c r="M9" i="1"/>
  <c r="L9" i="1"/>
  <c r="K9" i="1"/>
  <c r="J9" i="1"/>
  <c r="I9" i="1"/>
  <c r="H9" i="1"/>
  <c r="G9" i="1"/>
  <c r="F9" i="1"/>
  <c r="E9" i="1"/>
  <c r="O8" i="1"/>
  <c r="N8" i="1"/>
  <c r="M8" i="1"/>
  <c r="L8" i="1"/>
  <c r="K8" i="1"/>
  <c r="J8" i="1"/>
  <c r="I8" i="1"/>
  <c r="H8" i="1"/>
  <c r="G8" i="1"/>
  <c r="F8" i="1"/>
  <c r="E8" i="1"/>
  <c r="D27" i="1"/>
  <c r="D9" i="1"/>
  <c r="U27" i="1" l="1"/>
  <c r="U8" i="1"/>
  <c r="W27" i="1"/>
  <c r="U9" i="1"/>
  <c r="W19" i="1"/>
  <c r="U19" i="1"/>
  <c r="V17" i="1"/>
  <c r="V7" i="1"/>
  <c r="S27" i="1"/>
  <c r="T7" i="1"/>
  <c r="V15" i="1"/>
  <c r="V23" i="1"/>
  <c r="X15" i="1"/>
  <c r="X23" i="1"/>
  <c r="V21" i="1"/>
  <c r="T11" i="1"/>
  <c r="T25" i="1"/>
  <c r="V11" i="1"/>
  <c r="V25" i="1"/>
  <c r="X11" i="1"/>
  <c r="W18" i="1"/>
  <c r="X25" i="1"/>
  <c r="X7" i="1"/>
  <c r="T13" i="1"/>
  <c r="S26" i="1"/>
  <c r="V13" i="1"/>
  <c r="U26" i="1"/>
  <c r="X13" i="1"/>
  <c r="X21" i="1"/>
  <c r="Q27" i="1"/>
  <c r="Q9" i="1"/>
  <c r="S19" i="1"/>
  <c r="T15" i="1"/>
  <c r="T23" i="1"/>
  <c r="S9" i="1"/>
  <c r="W9" i="1"/>
  <c r="T21" i="1"/>
  <c r="W26" i="1"/>
  <c r="X17" i="1"/>
  <c r="S18" i="1"/>
  <c r="Q18" i="1"/>
  <c r="T17" i="1"/>
  <c r="T5" i="1"/>
  <c r="V5" i="1"/>
  <c r="X5" i="1"/>
  <c r="S8" i="1"/>
  <c r="W8" i="1"/>
  <c r="Q26" i="1"/>
  <c r="U18" i="1"/>
  <c r="Q8" i="1"/>
  <c r="D19" i="1"/>
  <c r="Q19" i="1" s="1"/>
  <c r="D26" i="1"/>
  <c r="R25" i="1" s="1"/>
  <c r="D18" i="1"/>
  <c r="D8" i="1"/>
  <c r="R5" i="1" l="1"/>
  <c r="R7" i="1"/>
  <c r="R15" i="1"/>
  <c r="R13" i="1"/>
  <c r="R11" i="1"/>
  <c r="R17" i="1"/>
  <c r="R23" i="1"/>
  <c r="R21" i="1"/>
</calcChain>
</file>

<file path=xl/sharedStrings.xml><?xml version="1.0" encoding="utf-8"?>
<sst xmlns="http://schemas.openxmlformats.org/spreadsheetml/2006/main" count="413" uniqueCount="118">
  <si>
    <t>제조사</t>
    <phoneticPr fontId="1" type="noConversion"/>
  </si>
  <si>
    <t>구입연도</t>
    <phoneticPr fontId="1" type="noConversion"/>
  </si>
  <si>
    <t>구입수량</t>
    <phoneticPr fontId="1" type="noConversion"/>
  </si>
  <si>
    <t>구입금액</t>
    <phoneticPr fontId="1" type="noConversion"/>
  </si>
  <si>
    <t>구입월</t>
    <phoneticPr fontId="1" type="noConversion"/>
  </si>
  <si>
    <t>카타르</t>
  </si>
  <si>
    <t>카타르</t>
    <phoneticPr fontId="1" type="noConversion"/>
  </si>
  <si>
    <t>싱가포르</t>
  </si>
  <si>
    <t>싱가포르</t>
    <phoneticPr fontId="1" type="noConversion"/>
  </si>
  <si>
    <t>2023</t>
  </si>
  <si>
    <t>2000</t>
    <phoneticPr fontId="1" type="noConversion"/>
  </si>
  <si>
    <t>2001</t>
    <phoneticPr fontId="1" type="noConversion"/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</si>
  <si>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</si>
  <si>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</si>
  <si>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</si>
  <si>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</si>
  <si>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</si>
  <si>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</si>
  <si>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</si>
  <si>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</si>
  <si>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</si>
  <si>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</si>
  <si>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</si>
  <si>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</si>
  <si>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</si>
  <si>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</si>
  <si>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</si>
  <si>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</si>
  <si>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</si>
  <si>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</si>
  <si>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</si>
  <si>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</si>
  <si>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</si>
  <si>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2024</t>
  </si>
  <si>
    <t>2025</t>
  </si>
  <si>
    <t>2026</t>
  </si>
  <si>
    <t>2027</t>
  </si>
  <si>
    <t>2028</t>
    <phoneticPr fontId="1" type="noConversion"/>
  </si>
  <si>
    <t>2029</t>
    <phoneticPr fontId="1" type="noConversion"/>
  </si>
  <si>
    <t>2030</t>
    <phoneticPr fontId="1" type="noConversion"/>
  </si>
  <si>
    <t>☞ 원료타입 및 제조사 추가시 하단에 공란 기입必</t>
    <phoneticPr fontId="1" type="noConversion"/>
  </si>
  <si>
    <t>좌측 데이터 목록별 입력가능 범위</t>
    <phoneticPr fontId="1" type="noConversion"/>
  </si>
  <si>
    <t>3분기 계</t>
    <phoneticPr fontId="1" type="noConversion"/>
  </si>
  <si>
    <t>2분기 계</t>
    <phoneticPr fontId="1" type="noConversion"/>
  </si>
  <si>
    <t>1분기 계</t>
    <phoneticPr fontId="1" type="noConversion"/>
  </si>
  <si>
    <t>4분기 계</t>
    <phoneticPr fontId="1" type="noConversion"/>
  </si>
  <si>
    <t>수량</t>
  </si>
  <si>
    <t>수량</t>
    <phoneticPr fontId="1" type="noConversion"/>
  </si>
  <si>
    <t>금액</t>
  </si>
  <si>
    <t>금액</t>
    <phoneticPr fontId="1" type="noConversion"/>
  </si>
  <si>
    <t>소계</t>
    <phoneticPr fontId="1" type="noConversion"/>
  </si>
  <si>
    <t>월별</t>
    <phoneticPr fontId="1" type="noConversion"/>
  </si>
  <si>
    <t>비중</t>
    <phoneticPr fontId="1" type="noConversion"/>
  </si>
  <si>
    <t>비중</t>
  </si>
  <si>
    <t>추가입력1</t>
    <phoneticPr fontId="1" type="noConversion"/>
  </si>
  <si>
    <t>추가입력2</t>
    <phoneticPr fontId="1" type="noConversion"/>
  </si>
  <si>
    <t>추가입력3</t>
    <phoneticPr fontId="1" type="noConversion"/>
  </si>
  <si>
    <t>추가입력4</t>
  </si>
  <si>
    <t>추가입력5</t>
  </si>
  <si>
    <t>추가입력6</t>
  </si>
  <si>
    <t>추가입력7</t>
  </si>
  <si>
    <t>추가입력8</t>
  </si>
  <si>
    <t>추가입력9</t>
  </si>
  <si>
    <t>추가입력10</t>
  </si>
  <si>
    <t>추가입력11</t>
  </si>
  <si>
    <t>추가입력12</t>
  </si>
  <si>
    <t>추가입력13</t>
  </si>
  <si>
    <t>추가입력14</t>
  </si>
  <si>
    <t>추가입력15</t>
  </si>
  <si>
    <t>추가입력16</t>
  </si>
  <si>
    <t>추가입력17</t>
  </si>
  <si>
    <t>추가입력18</t>
  </si>
  <si>
    <t>추가입력19</t>
  </si>
  <si>
    <t>추가입력20</t>
  </si>
  <si>
    <t>추가입력21</t>
  </si>
  <si>
    <t>추가입력22</t>
  </si>
  <si>
    <t>추가입력1-1</t>
    <phoneticPr fontId="1" type="noConversion"/>
  </si>
  <si>
    <t>추가입력2-1</t>
    <phoneticPr fontId="1" type="noConversion"/>
  </si>
  <si>
    <t>추가입력3-1</t>
    <phoneticPr fontId="1" type="noConversion"/>
  </si>
  <si>
    <t>추가입력4-1</t>
    <phoneticPr fontId="1" type="noConversion"/>
  </si>
  <si>
    <t>추가입력5-1</t>
    <phoneticPr fontId="1" type="noConversion"/>
  </si>
  <si>
    <t>추가입력6-1</t>
    <phoneticPr fontId="1" type="noConversion"/>
  </si>
  <si>
    <t>추가입력7-1</t>
    <phoneticPr fontId="1" type="noConversion"/>
  </si>
  <si>
    <t>추가입력8-1</t>
    <phoneticPr fontId="1" type="noConversion"/>
  </si>
  <si>
    <t>추가입력9-1</t>
    <phoneticPr fontId="1" type="noConversion"/>
  </si>
  <si>
    <t>추가입력10-1</t>
    <phoneticPr fontId="1" type="noConversion"/>
  </si>
  <si>
    <t>추가입력11-1</t>
    <phoneticPr fontId="1" type="noConversion"/>
  </si>
  <si>
    <t>추가입력12-1</t>
    <phoneticPr fontId="1" type="noConversion"/>
  </si>
  <si>
    <t>추가입력13-1</t>
    <phoneticPr fontId="1" type="noConversion"/>
  </si>
  <si>
    <t>추가입력14-1</t>
    <phoneticPr fontId="1" type="noConversion"/>
  </si>
  <si>
    <t>추가입력15-1</t>
    <phoneticPr fontId="1" type="noConversion"/>
  </si>
  <si>
    <t>추가입력16-1</t>
    <phoneticPr fontId="1" type="noConversion"/>
  </si>
  <si>
    <t>추가입력17-1</t>
    <phoneticPr fontId="1" type="noConversion"/>
  </si>
  <si>
    <t>추가입력18-1</t>
    <phoneticPr fontId="1" type="noConversion"/>
  </si>
  <si>
    <t>추가입력19-1</t>
    <phoneticPr fontId="1" type="noConversion"/>
  </si>
  <si>
    <t>추가입력20-1</t>
    <phoneticPr fontId="1" type="noConversion"/>
  </si>
  <si>
    <t>추가입력21-1</t>
    <phoneticPr fontId="1" type="noConversion"/>
  </si>
  <si>
    <t>추가입력22-1</t>
    <phoneticPr fontId="1" type="noConversion"/>
  </si>
  <si>
    <t>구입금액계</t>
    <phoneticPr fontId="1" type="noConversion"/>
  </si>
  <si>
    <t>구입수량계</t>
    <phoneticPr fontId="1" type="noConversion"/>
  </si>
  <si>
    <t>(단위: KG/백만)</t>
    <phoneticPr fontId="1" type="noConversion"/>
  </si>
  <si>
    <t>월별추이</t>
    <phoneticPr fontId="1" type="noConversion"/>
  </si>
  <si>
    <t xml:space="preserve"> </t>
    <phoneticPr fontId="1" type="noConversion"/>
  </si>
  <si>
    <t>노말</t>
  </si>
  <si>
    <t>하드</t>
  </si>
  <si>
    <t>체코</t>
  </si>
  <si>
    <t>프랑스</t>
  </si>
  <si>
    <t>캄보디아</t>
  </si>
  <si>
    <t>노말</t>
    <phoneticPr fontId="1" type="noConversion"/>
  </si>
  <si>
    <t>체코</t>
    <phoneticPr fontId="1" type="noConversion"/>
  </si>
  <si>
    <t>이지</t>
  </si>
  <si>
    <t>이지</t>
    <phoneticPr fontId="1" type="noConversion"/>
  </si>
  <si>
    <t>하드</t>
    <phoneticPr fontId="1" type="noConversion"/>
  </si>
  <si>
    <t>캄보디아</t>
    <phoneticPr fontId="1" type="noConversion"/>
  </si>
  <si>
    <t>프랑스</t>
    <phoneticPr fontId="1" type="noConversion"/>
  </si>
  <si>
    <t>난이도</t>
    <phoneticPr fontId="1" type="noConversion"/>
  </si>
  <si>
    <t>데이터 입력란</t>
    <phoneticPr fontId="1" type="noConversion"/>
  </si>
  <si>
    <t xml:space="preserve"> ◆ 난이도별 구매현황(2023년)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</si>
</sst>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;;;"/>
    <numFmt numFmtId="178" formatCode="#,##0,,"/>
  </numFmts>
  <fonts count="9" x14ac:knownFonts="1">
    <font>
      <sz val="1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바탕체"/>
      <family val="1"/>
      <charset val="129"/>
    </font>
    <font>
      <b/>
      <sz val="12"/>
      <color theme="0"/>
      <name val="바탕체"/>
      <family val="1"/>
      <charset val="129"/>
    </font>
    <font>
      <sz val="12"/>
      <color rgb="FFFF0000"/>
      <name val="바탕체"/>
      <family val="1"/>
      <charset val="129"/>
    </font>
    <font>
      <sz val="18"/>
      <color theme="1"/>
      <name val="HY헤드라인M"/>
      <family val="1"/>
      <charset val="129"/>
    </font>
    <font>
      <sz val="12"/>
      <color theme="0"/>
      <name val="바탕체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바탕체"/>
      <family val="1"/>
      <charset val="129"/>
    </font>
  </fonts>
  <fills count="8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6"/>
        <bgColor indexed="64"/>
      </patternFill>
    </fill>
    <fill>
      <patternFill patternType="solid">
        <fgColor rgb="FF0070C0"/>
        <bgColor theme="1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dotted">
        <color theme="6"/>
      </right>
      <top/>
      <bottom style="thin">
        <color theme="6" tint="-0.24994659260841701"/>
      </bottom>
      <diagonal/>
    </border>
    <border>
      <left style="dotted">
        <color theme="6"/>
      </left>
      <right style="dotted">
        <color theme="6"/>
      </right>
      <top/>
      <bottom style="thin">
        <color theme="6" tint="-0.24994659260841701"/>
      </bottom>
      <diagonal/>
    </border>
    <border>
      <left style="dotted">
        <color theme="6"/>
      </left>
      <right/>
      <top/>
      <bottom style="thin">
        <color theme="6" tint="-0.24994659260841701"/>
      </bottom>
      <diagonal/>
    </border>
    <border>
      <left/>
      <right style="dotted">
        <color theme="6"/>
      </right>
      <top style="thin">
        <color theme="6" tint="-0.24994659260841701"/>
      </top>
      <bottom style="thin">
        <color theme="6" tint="-0.24994659260841701"/>
      </bottom>
      <diagonal/>
    </border>
    <border>
      <left style="dotted">
        <color theme="6"/>
      </left>
      <right style="dotted">
        <color theme="6"/>
      </right>
      <top style="thin">
        <color theme="6" tint="-0.24994659260841701"/>
      </top>
      <bottom style="thin">
        <color theme="6" tint="-0.24994659260841701"/>
      </bottom>
      <diagonal/>
    </border>
    <border>
      <left style="dotted">
        <color theme="6"/>
      </left>
      <right/>
      <top style="thin">
        <color theme="6" tint="-0.24994659260841701"/>
      </top>
      <bottom style="thin">
        <color theme="6" tint="-0.2499465926084170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 style="thin">
        <color theme="0"/>
      </right>
      <top style="thin">
        <color theme="1"/>
      </top>
      <bottom/>
      <diagonal/>
    </border>
    <border>
      <left/>
      <right style="thin">
        <color theme="0"/>
      </right>
      <top/>
      <bottom/>
      <diagonal/>
    </border>
    <border>
      <left style="thin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 style="dotted">
        <color auto="1"/>
      </right>
      <top/>
      <bottom style="thin">
        <color auto="1"/>
      </bottom>
      <diagonal/>
    </border>
    <border>
      <left style="thin">
        <color theme="1"/>
      </left>
      <right style="thin">
        <color theme="0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78">
    <xf numFmtId="0" fontId="0" fillId="0" borderId="0" xfId="0">
      <alignment vertical="center"/>
    </xf>
    <xf numFmtId="0" fontId="2" fillId="0" borderId="0" xfId="0" applyFont="1">
      <alignment vertical="center"/>
    </xf>
    <xf numFmtId="3" fontId="2" fillId="0" borderId="0" xfId="0" applyNumberFormat="1" applyFont="1">
      <alignment vertical="center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  <xf numFmtId="3" fontId="2" fillId="0" borderId="6" xfId="0" applyNumberFormat="1" applyFont="1" applyBorder="1">
      <alignment vertical="center"/>
    </xf>
    <xf numFmtId="3" fontId="2" fillId="0" borderId="7" xfId="0" applyNumberFormat="1" applyFont="1" applyBorder="1">
      <alignment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3" fontId="2" fillId="0" borderId="9" xfId="0" applyNumberFormat="1" applyFont="1" applyBorder="1">
      <alignment vertical="center"/>
    </xf>
    <xf numFmtId="3" fontId="2" fillId="0" borderId="10" xfId="0" applyNumberFormat="1" applyFont="1" applyBorder="1">
      <alignment vertical="center"/>
    </xf>
    <xf numFmtId="49" fontId="2" fillId="0" borderId="0" xfId="0" applyNumberFormat="1" applyFont="1">
      <alignment vertical="center"/>
    </xf>
    <xf numFmtId="49" fontId="2" fillId="0" borderId="12" xfId="0" applyNumberFormat="1" applyFont="1" applyBorder="1">
      <alignment vertical="center"/>
    </xf>
    <xf numFmtId="49" fontId="2" fillId="0" borderId="13" xfId="0" applyNumberFormat="1" applyFont="1" applyBorder="1">
      <alignment vertical="center"/>
    </xf>
    <xf numFmtId="0" fontId="2" fillId="3" borderId="15" xfId="0" applyFont="1" applyFill="1" applyBorder="1">
      <alignment vertical="center"/>
    </xf>
    <xf numFmtId="0" fontId="2" fillId="3" borderId="16" xfId="0" applyFont="1" applyFill="1" applyBorder="1">
      <alignment vertical="center"/>
    </xf>
    <xf numFmtId="49" fontId="2" fillId="3" borderId="16" xfId="0" applyNumberFormat="1" applyFont="1" applyFill="1" applyBorder="1">
      <alignment vertical="center"/>
    </xf>
    <xf numFmtId="49" fontId="2" fillId="3" borderId="17" xfId="0" applyNumberFormat="1" applyFont="1" applyFill="1" applyBorder="1">
      <alignment vertical="center"/>
    </xf>
    <xf numFmtId="49" fontId="4" fillId="0" borderId="0" xfId="0" applyNumberFormat="1" applyFont="1" applyAlignment="1"/>
    <xf numFmtId="49" fontId="2" fillId="0" borderId="14" xfId="0" applyNumberFormat="1" applyFont="1" applyBorder="1">
      <alignment vertical="center"/>
    </xf>
    <xf numFmtId="0" fontId="3" fillId="2" borderId="2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3" fontId="2" fillId="0" borderId="24" xfId="0" applyNumberFormat="1" applyFont="1" applyBorder="1" applyAlignment="1">
      <alignment horizontal="center" vertical="center"/>
    </xf>
    <xf numFmtId="49" fontId="2" fillId="0" borderId="25" xfId="0" applyNumberFormat="1" applyFont="1" applyBorder="1">
      <alignment vertical="center"/>
    </xf>
    <xf numFmtId="49" fontId="2" fillId="0" borderId="26" xfId="0" applyNumberFormat="1" applyFont="1" applyBorder="1">
      <alignment vertical="center"/>
    </xf>
    <xf numFmtId="49" fontId="2" fillId="0" borderId="17" xfId="0" applyNumberFormat="1" applyFont="1" applyBorder="1">
      <alignment vertical="center"/>
    </xf>
    <xf numFmtId="0" fontId="3" fillId="2" borderId="27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Continuous" vertical="center"/>
    </xf>
    <xf numFmtId="0" fontId="3" fillId="4" borderId="23" xfId="0" applyFont="1" applyFill="1" applyBorder="1" applyAlignment="1">
      <alignment horizontal="centerContinuous" vertical="center"/>
    </xf>
    <xf numFmtId="0" fontId="5" fillId="0" borderId="0" xfId="0" quotePrefix="1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Continuous" vertical="center"/>
    </xf>
    <xf numFmtId="0" fontId="6" fillId="5" borderId="1" xfId="0" applyFont="1" applyFill="1" applyBorder="1" applyAlignment="1">
      <alignment horizontal="center" vertical="center"/>
    </xf>
    <xf numFmtId="3" fontId="6" fillId="5" borderId="1" xfId="0" applyNumberFormat="1" applyFont="1" applyFill="1" applyBorder="1" applyAlignment="1">
      <alignment horizontal="center" vertical="center"/>
    </xf>
    <xf numFmtId="0" fontId="2" fillId="0" borderId="6" xfId="0" quotePrefix="1" applyFont="1" applyBorder="1">
      <alignment vertical="center"/>
    </xf>
    <xf numFmtId="3" fontId="2" fillId="0" borderId="31" xfId="0" applyNumberFormat="1" applyFont="1" applyBorder="1" applyAlignment="1">
      <alignment horizontal="center" vertical="center"/>
    </xf>
    <xf numFmtId="3" fontId="7" fillId="0" borderId="0" xfId="1" applyNumberFormat="1">
      <alignment vertical="center"/>
    </xf>
    <xf numFmtId="9" fontId="2" fillId="0" borderId="32" xfId="0" applyNumberFormat="1" applyFont="1" applyBorder="1">
      <alignment vertical="center"/>
    </xf>
    <xf numFmtId="3" fontId="2" fillId="0" borderId="29" xfId="0" applyNumberFormat="1" applyFont="1" applyBorder="1" applyAlignment="1">
      <alignment horizontal="centerContinuous" vertical="center"/>
    </xf>
    <xf numFmtId="3" fontId="2" fillId="0" borderId="30" xfId="0" applyNumberFormat="1" applyFont="1" applyBorder="1" applyAlignment="1">
      <alignment horizontal="centerContinuous" vertical="center"/>
    </xf>
    <xf numFmtId="3" fontId="2" fillId="0" borderId="1" xfId="0" applyNumberFormat="1" applyFont="1" applyBorder="1">
      <alignment vertical="center"/>
    </xf>
    <xf numFmtId="0" fontId="8" fillId="6" borderId="18" xfId="0" applyFont="1" applyFill="1" applyBorder="1" applyAlignment="1">
      <alignment horizontal="centerContinuous" vertical="center"/>
    </xf>
    <xf numFmtId="0" fontId="8" fillId="6" borderId="19" xfId="0" applyFont="1" applyFill="1" applyBorder="1" applyAlignment="1">
      <alignment horizontal="centerContinuous" vertical="center"/>
    </xf>
    <xf numFmtId="0" fontId="8" fillId="6" borderId="1" xfId="0" applyFont="1" applyFill="1" applyBorder="1" applyAlignment="1">
      <alignment horizontal="center" vertical="center"/>
    </xf>
    <xf numFmtId="3" fontId="8" fillId="6" borderId="1" xfId="0" applyNumberFormat="1" applyFont="1" applyFill="1" applyBorder="1">
      <alignment vertical="center"/>
    </xf>
    <xf numFmtId="3" fontId="8" fillId="6" borderId="29" xfId="0" applyNumberFormat="1" applyFont="1" applyFill="1" applyBorder="1" applyAlignment="1">
      <alignment horizontal="centerContinuous" vertical="center"/>
    </xf>
    <xf numFmtId="3" fontId="8" fillId="6" borderId="30" xfId="0" applyNumberFormat="1" applyFont="1" applyFill="1" applyBorder="1" applyAlignment="1">
      <alignment horizontal="centerContinuous" vertical="center"/>
    </xf>
    <xf numFmtId="0" fontId="8" fillId="6" borderId="20" xfId="0" applyFont="1" applyFill="1" applyBorder="1" applyAlignment="1">
      <alignment horizontal="centerContinuous" vertical="center"/>
    </xf>
    <xf numFmtId="0" fontId="8" fillId="6" borderId="21" xfId="0" applyFont="1" applyFill="1" applyBorder="1" applyAlignment="1">
      <alignment horizontal="centerContinuous" vertical="center"/>
    </xf>
    <xf numFmtId="0" fontId="8" fillId="6" borderId="28" xfId="0" applyFont="1" applyFill="1" applyBorder="1" applyAlignment="1">
      <alignment horizontal="center" vertical="center"/>
    </xf>
    <xf numFmtId="176" fontId="6" fillId="0" borderId="3" xfId="0" applyNumberFormat="1" applyFont="1" applyBorder="1" applyAlignment="1">
      <alignment horizontal="center" vertical="center"/>
    </xf>
    <xf numFmtId="176" fontId="6" fillId="0" borderId="28" xfId="0" applyNumberFormat="1" applyFont="1" applyBorder="1" applyAlignment="1">
      <alignment horizontal="center" vertical="center"/>
    </xf>
    <xf numFmtId="49" fontId="4" fillId="0" borderId="12" xfId="0" applyNumberFormat="1" applyFont="1" applyBorder="1">
      <alignment vertical="center"/>
    </xf>
    <xf numFmtId="49" fontId="4" fillId="0" borderId="13" xfId="0" applyNumberFormat="1" applyFont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3" fontId="6" fillId="5" borderId="11" xfId="0" applyNumberFormat="1" applyFont="1" applyFill="1" applyBorder="1" applyAlignment="1">
      <alignment horizontal="centerContinuous" vertical="center"/>
    </xf>
    <xf numFmtId="3" fontId="6" fillId="5" borderId="30" xfId="0" applyNumberFormat="1" applyFont="1" applyFill="1" applyBorder="1" applyAlignment="1">
      <alignment horizontal="centerContinuous" vertical="center"/>
    </xf>
    <xf numFmtId="3" fontId="6" fillId="5" borderId="29" xfId="0" applyNumberFormat="1" applyFont="1" applyFill="1" applyBorder="1" applyAlignment="1">
      <alignment horizontal="centerContinuous" vertical="center"/>
    </xf>
    <xf numFmtId="3" fontId="6" fillId="5" borderId="35" xfId="0" applyNumberFormat="1" applyFont="1" applyFill="1" applyBorder="1" applyAlignment="1">
      <alignment horizontal="centerContinuous" vertical="center"/>
    </xf>
    <xf numFmtId="178" fontId="2" fillId="0" borderId="1" xfId="0" applyNumberFormat="1" applyFont="1" applyBorder="1">
      <alignment vertical="center"/>
    </xf>
    <xf numFmtId="178" fontId="8" fillId="6" borderId="1" xfId="0" applyNumberFormat="1" applyFont="1" applyFill="1" applyBorder="1">
      <alignment vertical="center"/>
    </xf>
    <xf numFmtId="178" fontId="8" fillId="6" borderId="29" xfId="0" applyNumberFormat="1" applyFont="1" applyFill="1" applyBorder="1">
      <alignment vertical="center"/>
    </xf>
    <xf numFmtId="178" fontId="8" fillId="6" borderId="30" xfId="0" applyNumberFormat="1" applyFont="1" applyFill="1" applyBorder="1">
      <alignment vertical="center"/>
    </xf>
    <xf numFmtId="178" fontId="8" fillId="6" borderId="33" xfId="0" applyNumberFormat="1" applyFont="1" applyFill="1" applyBorder="1" applyAlignment="1">
      <alignment horizontal="centerContinuous" vertical="center"/>
    </xf>
    <xf numFmtId="178" fontId="8" fillId="6" borderId="34" xfId="0" applyNumberFormat="1" applyFont="1" applyFill="1" applyBorder="1" applyAlignment="1">
      <alignment horizontal="centerContinuous" vertical="center"/>
    </xf>
    <xf numFmtId="178" fontId="2" fillId="0" borderId="0" xfId="0" applyNumberFormat="1" applyFont="1">
      <alignment vertical="center"/>
    </xf>
    <xf numFmtId="178" fontId="8" fillId="6" borderId="29" xfId="0" applyNumberFormat="1" applyFont="1" applyFill="1" applyBorder="1" applyAlignment="1">
      <alignment horizontal="centerContinuous" vertical="center"/>
    </xf>
    <xf numFmtId="178" fontId="8" fillId="6" borderId="30" xfId="0" applyNumberFormat="1" applyFont="1" applyFill="1" applyBorder="1" applyAlignment="1">
      <alignment horizontal="centerContinuous" vertical="center"/>
    </xf>
    <xf numFmtId="3" fontId="2" fillId="0" borderId="0" xfId="0" applyNumberFormat="1" applyFont="1" applyAlignment="1">
      <alignment horizontal="right" vertical="center"/>
    </xf>
    <xf numFmtId="3" fontId="2" fillId="7" borderId="0" xfId="0" applyNumberFormat="1" applyFont="1" applyFill="1">
      <alignment vertical="center"/>
    </xf>
    <xf numFmtId="0" fontId="6" fillId="7" borderId="36" xfId="0" applyNumberFormat="1" applyFont="1" applyFill="1" applyBorder="1" applyAlignment="1">
      <alignment horizontal="centerContinuous" vertical="center"/>
    </xf>
    <xf numFmtId="3" fontId="2" fillId="7" borderId="36" xfId="0" applyNumberFormat="1" applyFont="1" applyFill="1" applyBorder="1">
      <alignment vertical="center"/>
    </xf>
    <xf numFmtId="178" fontId="2" fillId="7" borderId="36" xfId="0" applyNumberFormat="1" applyFont="1" applyFill="1" applyBorder="1">
      <alignment vertical="center"/>
    </xf>
    <xf numFmtId="3" fontId="8" fillId="7" borderId="36" xfId="0" applyNumberFormat="1" applyFont="1" applyFill="1" applyBorder="1">
      <alignment vertical="center"/>
    </xf>
    <xf numFmtId="178" fontId="8" fillId="7" borderId="36" xfId="0" applyNumberFormat="1" applyFont="1" applyFill="1" applyBorder="1">
      <alignment vertical="center"/>
    </xf>
    <xf numFmtId="178" fontId="8" fillId="7" borderId="32" xfId="0" applyNumberFormat="1" applyFont="1" applyFill="1" applyBorder="1">
      <alignment vertical="center"/>
    </xf>
  </cellXfs>
  <cellStyles count="2">
    <cellStyle name="표준" xfId="0" builtinId="0"/>
    <cellStyle name="표준 2" xfId="1" xr:uid="{1239C0C0-5CBA-4E81-8BFF-1449E4D4ED7D}"/>
  </cellStyles>
  <dxfs count="8">
    <dxf>
      <font>
        <strike val="0"/>
        <outline val="0"/>
        <shadow val="0"/>
        <u val="none"/>
        <vertAlign val="baseline"/>
        <sz val="12"/>
        <color theme="1"/>
        <name val="바탕체"/>
        <family val="1"/>
        <charset val="129"/>
        <scheme val="none"/>
      </font>
      <numFmt numFmtId="3" formatCode="#,##0"/>
      <border diagonalUp="0" diagonalDown="0" outline="0">
        <left style="dotted">
          <color theme="6"/>
        </left>
        <right/>
        <top style="thin">
          <color theme="6" tint="-0.24994659260841701"/>
        </top>
        <bottom style="thin">
          <color theme="6" tint="-0.2499465926084170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바탕체"/>
        <family val="1"/>
        <charset val="129"/>
        <scheme val="none"/>
      </font>
      <numFmt numFmtId="3" formatCode="#,##0"/>
      <border diagonalUp="0" diagonalDown="0" outline="0">
        <left style="dotted">
          <color theme="6"/>
        </left>
        <right style="dotted">
          <color theme="6"/>
        </right>
        <top style="thin">
          <color theme="6" tint="-0.24994659260841701"/>
        </top>
        <bottom style="thin">
          <color theme="6" tint="-0.2499465926084170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바탕체"/>
        <family val="1"/>
        <charset val="129"/>
        <scheme val="none"/>
      </font>
      <border diagonalUp="0" diagonalDown="0" outline="0">
        <left style="dotted">
          <color theme="6"/>
        </left>
        <right style="dotted">
          <color theme="6"/>
        </right>
        <top style="thin">
          <color theme="6" tint="-0.24994659260841701"/>
        </top>
        <bottom style="thin">
          <color theme="6" tint="-0.2499465926084170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바탕체"/>
        <family val="1"/>
        <charset val="129"/>
        <scheme val="none"/>
      </font>
      <border diagonalUp="0" diagonalDown="0">
        <left/>
        <right style="dotted">
          <color theme="6"/>
        </right>
        <top style="thin">
          <color theme="6" tint="-0.24994659260841701"/>
        </top>
        <bottom style="thin">
          <color theme="6" tint="-0.24994659260841701"/>
        </bottom>
        <vertical style="dotted">
          <color theme="6"/>
        </vertical>
        <horizontal style="thin">
          <color theme="6" tint="-0.2499465926084170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바탕체"/>
        <family val="1"/>
        <charset val="129"/>
        <scheme val="none"/>
      </font>
      <border diagonalUp="0" diagonalDown="0">
        <left style="dotted">
          <color theme="6"/>
        </left>
        <right style="dotted">
          <color theme="6"/>
        </right>
        <top style="thin">
          <color theme="6" tint="-0.24994659260841701"/>
        </top>
        <bottom style="thin">
          <color theme="6" tint="-0.24994659260841701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theme="1"/>
        <name val="바탕체"/>
        <family val="1"/>
        <charset val="129"/>
        <scheme val="none"/>
      </font>
      <border diagonalUp="0" diagonalDown="0">
        <left style="dotted">
          <color theme="6"/>
        </left>
        <right style="dotted">
          <color theme="6"/>
        </right>
        <top/>
        <bottom style="thin">
          <color theme="6" tint="-0.24994659260841701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theme="1"/>
        <name val="바탕체"/>
        <family val="1"/>
        <charset val="129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바탕체"/>
        <family val="1"/>
        <charset val="129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BFAB262-3A22-4238-AF75-863CD30CBBE0}" name="표1" displayName="표1" ref="A2:F66" totalsRowShown="0" headerRowDxfId="7" dataDxfId="6">
  <autoFilter ref="A2:F66" xr:uid="{0BFAB262-3A22-4238-AF75-863CD30CBBE0}"/>
  <tableColumns count="6">
    <tableColumn id="3" xr3:uid="{D3008F40-1F08-4CE7-9A75-724A4872A5DC}" name="구입연도" dataDxfId="5"/>
    <tableColumn id="4" xr3:uid="{6329AE5D-C428-4264-832F-E1FCEAC00855}" name="구입월" dataDxfId="4"/>
    <tableColumn id="1" xr3:uid="{CCE89956-05E8-4CD7-A431-6DF47BEB7C5D}" name="난이도" dataDxfId="3"/>
    <tableColumn id="2" xr3:uid="{20BAF46E-3989-49BF-97CF-CE31BECDAF52}" name="제조사" dataDxfId="2"/>
    <tableColumn id="5" xr3:uid="{EE2ED658-6743-4F95-881A-18650AB89C8C}" name="구입수량" dataDxfId="1"/>
    <tableColumn id="6" xr3:uid="{BF746530-EE25-49BA-A083-A358A6C48CEC}" name="구입금액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83284-B125-4969-846F-E7E0DD264FB7}">
  <dimension ref="A1:O66"/>
  <sheetViews>
    <sheetView showGridLines="0" workbookViewId="0">
      <pane ySplit="2" topLeftCell="A3" activePane="bottomLeft" state="frozen"/>
      <selection pane="bottomLeft" activeCell="A3" sqref="A3"/>
    </sheetView>
  </sheetViews>
  <sheetFormatPr defaultRowHeight="14.25" x14ac:dyDescent="0.3"/>
  <cols>
    <col min="1" max="2" width="10.77734375" style="1" customWidth="1"/>
    <col min="3" max="4" width="8.77734375" style="1" customWidth="1"/>
    <col min="5" max="5" width="10.77734375" style="1" customWidth="1"/>
    <col min="6" max="6" width="20.77734375" style="2" customWidth="1"/>
    <col min="7" max="7" width="8.88671875" style="1"/>
    <col min="8" max="8" width="10.77734375" style="11" customWidth="1"/>
    <col min="9" max="9" width="13.21875" style="11" bestFit="1" customWidth="1"/>
    <col min="10" max="11" width="8.77734375" style="11" customWidth="1"/>
    <col min="12" max="16384" width="8.88671875" style="1"/>
  </cols>
  <sheetData>
    <row r="1" spans="1:15" x14ac:dyDescent="0.3">
      <c r="A1" s="28" t="s">
        <v>116</v>
      </c>
      <c r="B1" s="28"/>
      <c r="C1" s="28"/>
      <c r="D1" s="28"/>
      <c r="E1" s="28"/>
      <c r="F1" s="29"/>
      <c r="H1" s="28" t="s">
        <v>41</v>
      </c>
      <c r="I1" s="28"/>
      <c r="J1" s="28"/>
      <c r="K1" s="29"/>
    </row>
    <row r="2" spans="1:15" x14ac:dyDescent="0.3">
      <c r="A2" s="21" t="s">
        <v>1</v>
      </c>
      <c r="B2" s="21" t="s">
        <v>4</v>
      </c>
      <c r="C2" s="21" t="s">
        <v>115</v>
      </c>
      <c r="D2" s="21" t="s">
        <v>0</v>
      </c>
      <c r="E2" s="22" t="s">
        <v>2</v>
      </c>
      <c r="F2" s="23" t="s">
        <v>3</v>
      </c>
      <c r="H2" s="20" t="s">
        <v>115</v>
      </c>
      <c r="I2" s="20" t="s">
        <v>0</v>
      </c>
      <c r="J2" s="20" t="s">
        <v>1</v>
      </c>
      <c r="K2" s="27" t="s">
        <v>4</v>
      </c>
    </row>
    <row r="3" spans="1:15" ht="17.25" x14ac:dyDescent="0.3">
      <c r="A3" s="36" t="s">
        <v>9</v>
      </c>
      <c r="B3" s="36">
        <v>1</v>
      </c>
      <c r="C3" s="3" t="s">
        <v>103</v>
      </c>
      <c r="D3" s="4" t="s">
        <v>105</v>
      </c>
      <c r="E3" s="5">
        <v>5000</v>
      </c>
      <c r="F3" s="6">
        <v>45857571</v>
      </c>
      <c r="H3" s="24" t="s">
        <v>103</v>
      </c>
      <c r="I3" s="25" t="s">
        <v>105</v>
      </c>
      <c r="J3" s="25" t="s">
        <v>10</v>
      </c>
      <c r="K3" s="26">
        <v>1</v>
      </c>
      <c r="O3" s="38"/>
    </row>
    <row r="4" spans="1:15" ht="17.25" x14ac:dyDescent="0.3">
      <c r="A4" s="36" t="s">
        <v>9</v>
      </c>
      <c r="B4" s="8">
        <v>2</v>
      </c>
      <c r="C4" s="7" t="s">
        <v>104</v>
      </c>
      <c r="D4" s="8" t="s">
        <v>106</v>
      </c>
      <c r="E4" s="9">
        <v>5200</v>
      </c>
      <c r="F4" s="10">
        <v>45967885</v>
      </c>
      <c r="H4" s="12" t="s">
        <v>103</v>
      </c>
      <c r="I4" s="13" t="s">
        <v>107</v>
      </c>
      <c r="J4" s="13" t="s">
        <v>11</v>
      </c>
      <c r="K4" s="19">
        <v>2</v>
      </c>
      <c r="O4" s="38"/>
    </row>
    <row r="5" spans="1:15" ht="17.25" x14ac:dyDescent="0.3">
      <c r="A5" s="36" t="s">
        <v>9</v>
      </c>
      <c r="B5" s="8">
        <v>3</v>
      </c>
      <c r="C5" s="7" t="s">
        <v>104</v>
      </c>
      <c r="D5" s="8" t="s">
        <v>105</v>
      </c>
      <c r="E5" s="9">
        <v>2500</v>
      </c>
      <c r="F5" s="10">
        <v>22818471</v>
      </c>
      <c r="H5" s="12" t="s">
        <v>104</v>
      </c>
      <c r="I5" s="13" t="s">
        <v>105</v>
      </c>
      <c r="J5" s="13" t="s">
        <v>12</v>
      </c>
      <c r="K5" s="19">
        <v>3</v>
      </c>
      <c r="O5" s="38"/>
    </row>
    <row r="6" spans="1:15" ht="17.25" x14ac:dyDescent="0.3">
      <c r="A6" s="36" t="s">
        <v>9</v>
      </c>
      <c r="B6" s="8">
        <v>4</v>
      </c>
      <c r="C6" s="7" t="s">
        <v>104</v>
      </c>
      <c r="D6" s="8" t="s">
        <v>107</v>
      </c>
      <c r="E6" s="9">
        <v>3000</v>
      </c>
      <c r="F6" s="10">
        <v>45325320</v>
      </c>
      <c r="H6" s="12" t="s">
        <v>104</v>
      </c>
      <c r="I6" s="13" t="s">
        <v>6</v>
      </c>
      <c r="J6" s="13" t="s">
        <v>13</v>
      </c>
      <c r="K6" s="19">
        <v>4</v>
      </c>
      <c r="O6" s="38"/>
    </row>
    <row r="7" spans="1:15" ht="17.25" x14ac:dyDescent="0.3">
      <c r="A7" s="36" t="s">
        <v>9</v>
      </c>
      <c r="B7" s="8">
        <v>5</v>
      </c>
      <c r="C7" s="7" t="s">
        <v>103</v>
      </c>
      <c r="D7" s="8" t="s">
        <v>107</v>
      </c>
      <c r="E7" s="9">
        <v>1500</v>
      </c>
      <c r="F7" s="10">
        <v>22985874</v>
      </c>
      <c r="H7" s="12" t="s">
        <v>104</v>
      </c>
      <c r="I7" s="13" t="s">
        <v>106</v>
      </c>
      <c r="J7" s="13" t="s">
        <v>14</v>
      </c>
      <c r="K7" s="19">
        <v>5</v>
      </c>
      <c r="O7" s="38"/>
    </row>
    <row r="8" spans="1:15" ht="17.25" x14ac:dyDescent="0.3">
      <c r="A8" s="36" t="s">
        <v>9</v>
      </c>
      <c r="B8" s="8">
        <v>6</v>
      </c>
      <c r="C8" s="7" t="s">
        <v>104</v>
      </c>
      <c r="D8" s="8" t="s">
        <v>5</v>
      </c>
      <c r="E8" s="9">
        <v>2500</v>
      </c>
      <c r="F8" s="10">
        <v>68930686</v>
      </c>
      <c r="H8" s="12" t="s">
        <v>104</v>
      </c>
      <c r="I8" s="13" t="s">
        <v>107</v>
      </c>
      <c r="J8" s="13" t="s">
        <v>15</v>
      </c>
      <c r="K8" s="19">
        <v>6</v>
      </c>
      <c r="O8" s="38"/>
    </row>
    <row r="9" spans="1:15" ht="17.25" x14ac:dyDescent="0.3">
      <c r="A9" s="36" t="s">
        <v>9</v>
      </c>
      <c r="B9" s="8">
        <v>7</v>
      </c>
      <c r="C9" s="7" t="s">
        <v>104</v>
      </c>
      <c r="D9" s="8" t="s">
        <v>105</v>
      </c>
      <c r="E9" s="9">
        <v>4000</v>
      </c>
      <c r="F9" s="10">
        <v>64424718</v>
      </c>
      <c r="H9" s="12" t="s">
        <v>111</v>
      </c>
      <c r="I9" s="13" t="s">
        <v>105</v>
      </c>
      <c r="J9" s="13" t="s">
        <v>16</v>
      </c>
      <c r="K9" s="19">
        <v>7</v>
      </c>
      <c r="O9" s="38"/>
    </row>
    <row r="10" spans="1:15" ht="17.25" x14ac:dyDescent="0.3">
      <c r="A10" s="36" t="s">
        <v>9</v>
      </c>
      <c r="B10" s="8">
        <v>1</v>
      </c>
      <c r="C10" s="7" t="s">
        <v>104</v>
      </c>
      <c r="D10" s="8" t="s">
        <v>5</v>
      </c>
      <c r="E10" s="9">
        <v>7800</v>
      </c>
      <c r="F10" s="10">
        <v>45864010</v>
      </c>
      <c r="H10" s="12" t="s">
        <v>111</v>
      </c>
      <c r="I10" s="13" t="s">
        <v>107</v>
      </c>
      <c r="J10" s="13" t="s">
        <v>17</v>
      </c>
      <c r="K10" s="19">
        <v>8</v>
      </c>
      <c r="O10" s="38"/>
    </row>
    <row r="11" spans="1:15" ht="17.25" x14ac:dyDescent="0.3">
      <c r="A11" s="36" t="s">
        <v>9</v>
      </c>
      <c r="B11" s="8">
        <v>2</v>
      </c>
      <c r="C11" s="7" t="s">
        <v>110</v>
      </c>
      <c r="D11" s="8" t="s">
        <v>105</v>
      </c>
      <c r="E11" s="9">
        <v>9000</v>
      </c>
      <c r="F11" s="10">
        <v>45702403</v>
      </c>
      <c r="H11" s="12" t="s">
        <v>111</v>
      </c>
      <c r="I11" s="13" t="s">
        <v>8</v>
      </c>
      <c r="J11" s="13" t="s">
        <v>18</v>
      </c>
      <c r="K11" s="19">
        <v>9</v>
      </c>
      <c r="O11" s="38"/>
    </row>
    <row r="12" spans="1:15" ht="17.25" x14ac:dyDescent="0.3">
      <c r="A12" s="36" t="s">
        <v>9</v>
      </c>
      <c r="B12" s="8">
        <v>3</v>
      </c>
      <c r="C12" s="7" t="s">
        <v>103</v>
      </c>
      <c r="D12" s="8" t="s">
        <v>105</v>
      </c>
      <c r="E12" s="9">
        <v>3300</v>
      </c>
      <c r="F12" s="10">
        <v>64424718</v>
      </c>
      <c r="H12" s="54" t="s">
        <v>54</v>
      </c>
      <c r="I12" s="55" t="s">
        <v>76</v>
      </c>
      <c r="J12" s="13" t="s">
        <v>19</v>
      </c>
      <c r="K12" s="19">
        <v>10</v>
      </c>
      <c r="O12" s="38"/>
    </row>
    <row r="13" spans="1:15" ht="17.25" x14ac:dyDescent="0.3">
      <c r="A13" s="36" t="s">
        <v>9</v>
      </c>
      <c r="B13" s="8">
        <v>4</v>
      </c>
      <c r="C13" s="7" t="s">
        <v>104</v>
      </c>
      <c r="D13" s="8" t="s">
        <v>107</v>
      </c>
      <c r="E13" s="9">
        <v>3000</v>
      </c>
      <c r="F13" s="10">
        <v>44740653</v>
      </c>
      <c r="H13" s="54" t="s">
        <v>55</v>
      </c>
      <c r="I13" s="55" t="s">
        <v>77</v>
      </c>
      <c r="J13" s="13" t="s">
        <v>20</v>
      </c>
      <c r="K13" s="19">
        <v>11</v>
      </c>
      <c r="O13" s="38"/>
    </row>
    <row r="14" spans="1:15" ht="17.25" x14ac:dyDescent="0.3">
      <c r="A14" s="36" t="s">
        <v>9</v>
      </c>
      <c r="B14" s="8">
        <v>5</v>
      </c>
      <c r="C14" s="7" t="s">
        <v>104</v>
      </c>
      <c r="D14" s="8" t="s">
        <v>105</v>
      </c>
      <c r="E14" s="9">
        <v>8000</v>
      </c>
      <c r="F14" s="10">
        <v>64424718</v>
      </c>
      <c r="H14" s="54" t="s">
        <v>56</v>
      </c>
      <c r="I14" s="55" t="s">
        <v>78</v>
      </c>
      <c r="J14" s="13" t="s">
        <v>21</v>
      </c>
      <c r="K14" s="19">
        <v>12</v>
      </c>
      <c r="O14" s="38"/>
    </row>
    <row r="15" spans="1:15" ht="17.25" x14ac:dyDescent="0.3">
      <c r="A15" s="36" t="s">
        <v>9</v>
      </c>
      <c r="B15" s="8">
        <v>6</v>
      </c>
      <c r="C15" s="7" t="s">
        <v>110</v>
      </c>
      <c r="D15" s="8" t="s">
        <v>105</v>
      </c>
      <c r="E15" s="9">
        <v>5200</v>
      </c>
      <c r="F15" s="10">
        <v>44185951</v>
      </c>
      <c r="H15" s="54" t="s">
        <v>57</v>
      </c>
      <c r="I15" s="55" t="s">
        <v>79</v>
      </c>
      <c r="J15" s="13" t="s">
        <v>22</v>
      </c>
      <c r="K15" s="14"/>
      <c r="O15" s="38"/>
    </row>
    <row r="16" spans="1:15" ht="17.25" x14ac:dyDescent="0.3">
      <c r="A16" s="36" t="s">
        <v>9</v>
      </c>
      <c r="B16" s="8">
        <v>7</v>
      </c>
      <c r="C16" s="7" t="s">
        <v>103</v>
      </c>
      <c r="D16" s="8" t="s">
        <v>107</v>
      </c>
      <c r="E16" s="9">
        <v>2500</v>
      </c>
      <c r="F16" s="10">
        <v>44291608</v>
      </c>
      <c r="H16" s="54" t="s">
        <v>58</v>
      </c>
      <c r="I16" s="55" t="s">
        <v>80</v>
      </c>
      <c r="J16" s="13" t="s">
        <v>23</v>
      </c>
      <c r="K16" s="15"/>
      <c r="O16" s="38"/>
    </row>
    <row r="17" spans="1:15" ht="17.25" x14ac:dyDescent="0.3">
      <c r="A17" s="36" t="s">
        <v>9</v>
      </c>
      <c r="B17" s="8">
        <v>1</v>
      </c>
      <c r="C17" s="7" t="s">
        <v>104</v>
      </c>
      <c r="D17" s="8" t="s">
        <v>106</v>
      </c>
      <c r="E17" s="9">
        <v>3000</v>
      </c>
      <c r="F17" s="10">
        <v>21960903</v>
      </c>
      <c r="H17" s="54" t="s">
        <v>59</v>
      </c>
      <c r="I17" s="55" t="s">
        <v>81</v>
      </c>
      <c r="J17" s="13" t="s">
        <v>24</v>
      </c>
      <c r="K17" s="15"/>
      <c r="O17" s="38"/>
    </row>
    <row r="18" spans="1:15" ht="17.25" x14ac:dyDescent="0.3">
      <c r="A18" s="36" t="s">
        <v>9</v>
      </c>
      <c r="B18" s="8">
        <v>2</v>
      </c>
      <c r="C18" s="7" t="s">
        <v>104</v>
      </c>
      <c r="D18" s="8" t="s">
        <v>105</v>
      </c>
      <c r="E18" s="9">
        <v>1500</v>
      </c>
      <c r="F18" s="10">
        <v>22066561</v>
      </c>
      <c r="H18" s="54" t="s">
        <v>60</v>
      </c>
      <c r="I18" s="55" t="s">
        <v>82</v>
      </c>
      <c r="J18" s="13" t="s">
        <v>25</v>
      </c>
      <c r="K18" s="15"/>
      <c r="O18" s="38"/>
    </row>
    <row r="19" spans="1:15" ht="17.25" x14ac:dyDescent="0.3">
      <c r="A19" s="36" t="s">
        <v>9</v>
      </c>
      <c r="B19" s="8">
        <v>3</v>
      </c>
      <c r="C19" s="7" t="s">
        <v>104</v>
      </c>
      <c r="D19" s="8" t="s">
        <v>106</v>
      </c>
      <c r="E19" s="9">
        <v>7000</v>
      </c>
      <c r="F19" s="10">
        <v>22330704</v>
      </c>
      <c r="H19" s="54" t="s">
        <v>61</v>
      </c>
      <c r="I19" s="55" t="s">
        <v>83</v>
      </c>
      <c r="J19" s="13" t="s">
        <v>26</v>
      </c>
      <c r="K19" s="15"/>
      <c r="O19" s="38"/>
    </row>
    <row r="20" spans="1:15" ht="17.25" x14ac:dyDescent="0.3">
      <c r="A20" s="36" t="s">
        <v>9</v>
      </c>
      <c r="B20" s="8">
        <v>4</v>
      </c>
      <c r="C20" s="7" t="s">
        <v>110</v>
      </c>
      <c r="D20" s="8" t="s">
        <v>105</v>
      </c>
      <c r="E20" s="9">
        <v>3000</v>
      </c>
      <c r="F20" s="10">
        <v>21818449</v>
      </c>
      <c r="H20" s="54" t="s">
        <v>62</v>
      </c>
      <c r="I20" s="55" t="s">
        <v>84</v>
      </c>
      <c r="J20" s="13" t="s">
        <v>27</v>
      </c>
      <c r="K20" s="16"/>
      <c r="O20" s="38"/>
    </row>
    <row r="21" spans="1:15" ht="17.25" x14ac:dyDescent="0.3">
      <c r="A21" s="36" t="s">
        <v>9</v>
      </c>
      <c r="B21" s="8">
        <v>5</v>
      </c>
      <c r="C21" s="7" t="s">
        <v>104</v>
      </c>
      <c r="D21" s="8" t="s">
        <v>107</v>
      </c>
      <c r="E21" s="9">
        <v>1500</v>
      </c>
      <c r="F21" s="10">
        <v>22171456</v>
      </c>
      <c r="H21" s="54" t="s">
        <v>63</v>
      </c>
      <c r="I21" s="55" t="s">
        <v>85</v>
      </c>
      <c r="J21" s="13" t="s">
        <v>28</v>
      </c>
      <c r="K21" s="16"/>
      <c r="O21" s="38"/>
    </row>
    <row r="22" spans="1:15" ht="17.25" x14ac:dyDescent="0.3">
      <c r="A22" s="36" t="s">
        <v>9</v>
      </c>
      <c r="B22" s="8">
        <v>6</v>
      </c>
      <c r="C22" s="7" t="s">
        <v>103</v>
      </c>
      <c r="D22" s="8" t="s">
        <v>105</v>
      </c>
      <c r="E22" s="9">
        <v>2500</v>
      </c>
      <c r="F22" s="10">
        <v>22341423</v>
      </c>
      <c r="H22" s="54" t="s">
        <v>64</v>
      </c>
      <c r="I22" s="55" t="s">
        <v>86</v>
      </c>
      <c r="J22" s="13" t="s">
        <v>29</v>
      </c>
      <c r="K22" s="16"/>
      <c r="O22" s="38"/>
    </row>
    <row r="23" spans="1:15" ht="17.25" x14ac:dyDescent="0.3">
      <c r="A23" s="36" t="s">
        <v>9</v>
      </c>
      <c r="B23" s="8">
        <v>7</v>
      </c>
      <c r="C23" s="7" t="s">
        <v>110</v>
      </c>
      <c r="D23" s="8" t="s">
        <v>107</v>
      </c>
      <c r="E23" s="9">
        <v>4000</v>
      </c>
      <c r="F23" s="10">
        <v>21923043</v>
      </c>
      <c r="H23" s="54" t="s">
        <v>65</v>
      </c>
      <c r="I23" s="55" t="s">
        <v>87</v>
      </c>
      <c r="J23" s="13" t="s">
        <v>30</v>
      </c>
      <c r="K23" s="16"/>
      <c r="O23" s="38"/>
    </row>
    <row r="24" spans="1:15" ht="17.25" x14ac:dyDescent="0.3">
      <c r="A24" s="36" t="s">
        <v>9</v>
      </c>
      <c r="B24" s="8">
        <v>1</v>
      </c>
      <c r="C24" s="7" t="s">
        <v>104</v>
      </c>
      <c r="D24" s="8" t="s">
        <v>105</v>
      </c>
      <c r="E24" s="9">
        <v>7800</v>
      </c>
      <c r="F24" s="10">
        <v>22341423</v>
      </c>
      <c r="H24" s="54" t="s">
        <v>66</v>
      </c>
      <c r="I24" s="55" t="s">
        <v>88</v>
      </c>
      <c r="J24" s="13" t="s">
        <v>31</v>
      </c>
      <c r="K24" s="16"/>
      <c r="O24" s="38"/>
    </row>
    <row r="25" spans="1:15" ht="17.25" x14ac:dyDescent="0.3">
      <c r="A25" s="36" t="s">
        <v>9</v>
      </c>
      <c r="B25" s="8">
        <v>2</v>
      </c>
      <c r="C25" s="7" t="s">
        <v>104</v>
      </c>
      <c r="D25" s="8" t="s">
        <v>107</v>
      </c>
      <c r="E25" s="9">
        <v>9000</v>
      </c>
      <c r="F25" s="10">
        <v>22001490</v>
      </c>
      <c r="H25" s="54" t="s">
        <v>67</v>
      </c>
      <c r="I25" s="55" t="s">
        <v>89</v>
      </c>
      <c r="J25" s="13" t="s">
        <v>32</v>
      </c>
      <c r="K25" s="16"/>
      <c r="O25" s="38"/>
    </row>
    <row r="26" spans="1:15" ht="17.25" x14ac:dyDescent="0.3">
      <c r="A26" s="36" t="s">
        <v>9</v>
      </c>
      <c r="B26" s="8">
        <v>3</v>
      </c>
      <c r="C26" s="7" t="s">
        <v>110</v>
      </c>
      <c r="D26" s="8" t="s">
        <v>7</v>
      </c>
      <c r="E26" s="9">
        <v>3300</v>
      </c>
      <c r="F26" s="10">
        <v>21883821</v>
      </c>
      <c r="H26" s="54" t="s">
        <v>68</v>
      </c>
      <c r="I26" s="55" t="s">
        <v>90</v>
      </c>
      <c r="J26" s="13" t="s">
        <v>9</v>
      </c>
      <c r="K26" s="16"/>
      <c r="O26" s="38"/>
    </row>
    <row r="27" spans="1:15" ht="17.25" x14ac:dyDescent="0.3">
      <c r="A27" s="36" t="s">
        <v>9</v>
      </c>
      <c r="B27" s="8">
        <v>4</v>
      </c>
      <c r="C27" s="7" t="s">
        <v>103</v>
      </c>
      <c r="D27" s="8" t="s">
        <v>107</v>
      </c>
      <c r="E27" s="9">
        <v>1000</v>
      </c>
      <c r="F27" s="10">
        <v>7280000</v>
      </c>
      <c r="H27" s="54" t="s">
        <v>69</v>
      </c>
      <c r="I27" s="55" t="s">
        <v>91</v>
      </c>
      <c r="J27" s="13" t="s">
        <v>33</v>
      </c>
      <c r="K27" s="16"/>
      <c r="O27" s="38"/>
    </row>
    <row r="28" spans="1:15" ht="17.25" x14ac:dyDescent="0.3">
      <c r="A28" s="36" t="s">
        <v>9</v>
      </c>
      <c r="B28" s="8">
        <v>5</v>
      </c>
      <c r="C28" s="7" t="s">
        <v>110</v>
      </c>
      <c r="D28" s="8" t="s">
        <v>7</v>
      </c>
      <c r="E28" s="9">
        <v>2000</v>
      </c>
      <c r="F28" s="10">
        <v>24840000</v>
      </c>
      <c r="H28" s="54" t="s">
        <v>70</v>
      </c>
      <c r="I28" s="55" t="s">
        <v>92</v>
      </c>
      <c r="J28" s="13" t="s">
        <v>34</v>
      </c>
      <c r="K28" s="16"/>
      <c r="O28" s="38"/>
    </row>
    <row r="29" spans="1:15" ht="17.25" x14ac:dyDescent="0.3">
      <c r="A29" s="36" t="s">
        <v>9</v>
      </c>
      <c r="B29" s="8">
        <v>6</v>
      </c>
      <c r="C29" s="7" t="s">
        <v>104</v>
      </c>
      <c r="D29" s="8" t="s">
        <v>105</v>
      </c>
      <c r="E29" s="9">
        <v>1500</v>
      </c>
      <c r="F29" s="10">
        <v>134519000</v>
      </c>
      <c r="H29" s="54" t="s">
        <v>71</v>
      </c>
      <c r="I29" s="55" t="s">
        <v>93</v>
      </c>
      <c r="J29" s="13" t="s">
        <v>35</v>
      </c>
      <c r="K29" s="16"/>
      <c r="O29" s="38"/>
    </row>
    <row r="30" spans="1:15" ht="17.25" x14ac:dyDescent="0.3">
      <c r="A30" s="36" t="s">
        <v>9</v>
      </c>
      <c r="B30" s="8">
        <v>7</v>
      </c>
      <c r="C30" s="7" t="s">
        <v>110</v>
      </c>
      <c r="D30" s="8" t="s">
        <v>107</v>
      </c>
      <c r="E30" s="9">
        <v>2500</v>
      </c>
      <c r="F30" s="10">
        <v>7647052</v>
      </c>
      <c r="H30" s="54" t="s">
        <v>72</v>
      </c>
      <c r="I30" s="55" t="s">
        <v>94</v>
      </c>
      <c r="J30" s="13" t="s">
        <v>36</v>
      </c>
      <c r="K30" s="16"/>
      <c r="O30" s="38"/>
    </row>
    <row r="31" spans="1:15" ht="17.25" x14ac:dyDescent="0.3">
      <c r="A31" s="36" t="s">
        <v>9</v>
      </c>
      <c r="B31" s="8">
        <v>4</v>
      </c>
      <c r="C31" s="7" t="s">
        <v>110</v>
      </c>
      <c r="D31" s="8" t="s">
        <v>7</v>
      </c>
      <c r="E31" s="9">
        <v>4000</v>
      </c>
      <c r="F31" s="10">
        <v>22053787</v>
      </c>
      <c r="H31" s="54" t="s">
        <v>73</v>
      </c>
      <c r="I31" s="55" t="s">
        <v>95</v>
      </c>
      <c r="J31" s="13" t="s">
        <v>37</v>
      </c>
      <c r="K31" s="16"/>
      <c r="O31" s="38"/>
    </row>
    <row r="32" spans="1:15" ht="17.25" x14ac:dyDescent="0.3">
      <c r="A32" s="36" t="s">
        <v>9</v>
      </c>
      <c r="B32" s="8">
        <v>4</v>
      </c>
      <c r="C32" s="7" t="s">
        <v>104</v>
      </c>
      <c r="D32" s="8" t="s">
        <v>5</v>
      </c>
      <c r="E32" s="9">
        <v>3000</v>
      </c>
      <c r="F32" s="10">
        <v>28600000</v>
      </c>
      <c r="H32" s="54" t="s">
        <v>74</v>
      </c>
      <c r="I32" s="55" t="s">
        <v>96</v>
      </c>
      <c r="J32" s="13" t="s">
        <v>38</v>
      </c>
      <c r="K32" s="16"/>
      <c r="O32" s="38"/>
    </row>
    <row r="33" spans="1:15" ht="17.25" x14ac:dyDescent="0.3">
      <c r="A33" s="36" t="s">
        <v>9</v>
      </c>
      <c r="B33" s="8">
        <v>4</v>
      </c>
      <c r="C33" s="7" t="s">
        <v>104</v>
      </c>
      <c r="D33" s="8" t="s">
        <v>106</v>
      </c>
      <c r="E33" s="9">
        <v>1500</v>
      </c>
      <c r="F33" s="10">
        <v>281781500</v>
      </c>
      <c r="H33" s="54" t="s">
        <v>75</v>
      </c>
      <c r="I33" s="55" t="s">
        <v>97</v>
      </c>
      <c r="J33" s="13" t="s">
        <v>39</v>
      </c>
      <c r="K33" s="17"/>
      <c r="O33" s="38"/>
    </row>
    <row r="34" spans="1:15" ht="17.25" x14ac:dyDescent="0.15">
      <c r="A34" s="36" t="s">
        <v>9</v>
      </c>
      <c r="B34" s="8">
        <v>5</v>
      </c>
      <c r="C34" s="7" t="s">
        <v>103</v>
      </c>
      <c r="D34" s="8" t="s">
        <v>105</v>
      </c>
      <c r="E34" s="9">
        <v>2500</v>
      </c>
      <c r="F34" s="10">
        <v>533375700</v>
      </c>
      <c r="H34" s="18" t="s">
        <v>40</v>
      </c>
      <c r="O34" s="38"/>
    </row>
    <row r="35" spans="1:15" ht="17.25" x14ac:dyDescent="0.3">
      <c r="A35" s="36" t="s">
        <v>9</v>
      </c>
      <c r="B35" s="8">
        <v>7</v>
      </c>
      <c r="C35" s="7" t="s">
        <v>104</v>
      </c>
      <c r="D35" s="8" t="s">
        <v>107</v>
      </c>
      <c r="E35" s="9">
        <v>4000</v>
      </c>
      <c r="F35" s="10">
        <v>73087600</v>
      </c>
      <c r="O35" s="38"/>
    </row>
    <row r="36" spans="1:15" ht="17.25" x14ac:dyDescent="0.3">
      <c r="A36" s="36" t="s">
        <v>9</v>
      </c>
      <c r="B36" s="8">
        <v>5</v>
      </c>
      <c r="C36" s="7" t="s">
        <v>104</v>
      </c>
      <c r="D36" s="8" t="s">
        <v>105</v>
      </c>
      <c r="E36" s="9">
        <v>7800</v>
      </c>
      <c r="F36" s="10">
        <v>290510800</v>
      </c>
      <c r="H36" s="56" t="s">
        <v>99</v>
      </c>
      <c r="I36" s="56" t="s">
        <v>98</v>
      </c>
      <c r="O36" s="38"/>
    </row>
    <row r="37" spans="1:15" ht="17.25" x14ac:dyDescent="0.3">
      <c r="A37" s="36" t="s">
        <v>9</v>
      </c>
      <c r="B37" s="8">
        <v>1</v>
      </c>
      <c r="C37" s="7" t="s">
        <v>110</v>
      </c>
      <c r="D37" s="8" t="s">
        <v>107</v>
      </c>
      <c r="E37" s="9">
        <v>7800</v>
      </c>
      <c r="F37" s="10">
        <v>290510800</v>
      </c>
      <c r="H37" s="42">
        <f>SUM(표1[구입수량])</f>
        <v>276500</v>
      </c>
      <c r="I37" s="42">
        <f>SUM(표1[구입금액])</f>
        <v>3411953464</v>
      </c>
      <c r="O37" s="38"/>
    </row>
    <row r="38" spans="1:15" ht="17.25" x14ac:dyDescent="0.3">
      <c r="A38" s="36" t="s">
        <v>9</v>
      </c>
      <c r="B38" s="8">
        <v>4</v>
      </c>
      <c r="C38" s="7" t="s">
        <v>103</v>
      </c>
      <c r="D38" s="8" t="s">
        <v>105</v>
      </c>
      <c r="E38" s="9">
        <v>3300</v>
      </c>
      <c r="F38" s="10">
        <v>21504665</v>
      </c>
      <c r="O38" s="38"/>
    </row>
    <row r="39" spans="1:15" ht="17.25" x14ac:dyDescent="0.3">
      <c r="A39" s="36" t="s">
        <v>9</v>
      </c>
      <c r="B39" s="8">
        <v>2</v>
      </c>
      <c r="C39" s="7" t="s">
        <v>110</v>
      </c>
      <c r="D39" s="8" t="s">
        <v>7</v>
      </c>
      <c r="E39" s="9">
        <v>9000</v>
      </c>
      <c r="F39" s="10">
        <v>21975340</v>
      </c>
      <c r="O39" s="38"/>
    </row>
    <row r="40" spans="1:15" ht="17.25" x14ac:dyDescent="0.3">
      <c r="A40" s="36" t="s">
        <v>9</v>
      </c>
      <c r="B40" s="8">
        <v>5</v>
      </c>
      <c r="C40" s="7" t="s">
        <v>110</v>
      </c>
      <c r="D40" s="8" t="s">
        <v>105</v>
      </c>
      <c r="E40" s="9">
        <v>9500</v>
      </c>
      <c r="F40" s="10">
        <v>22180830</v>
      </c>
      <c r="O40" s="38"/>
    </row>
    <row r="41" spans="1:15" ht="17.25" x14ac:dyDescent="0.3">
      <c r="A41" s="36" t="s">
        <v>9</v>
      </c>
      <c r="B41" s="8">
        <v>6</v>
      </c>
      <c r="C41" s="7" t="s">
        <v>103</v>
      </c>
      <c r="D41" s="8" t="s">
        <v>107</v>
      </c>
      <c r="E41" s="9">
        <v>9400</v>
      </c>
      <c r="F41" s="10">
        <v>22102026</v>
      </c>
      <c r="O41" s="38"/>
    </row>
    <row r="42" spans="1:15" ht="17.25" x14ac:dyDescent="0.3">
      <c r="A42" s="36" t="s">
        <v>9</v>
      </c>
      <c r="B42" s="8">
        <v>1</v>
      </c>
      <c r="C42" s="7" t="s">
        <v>110</v>
      </c>
      <c r="D42" s="8" t="s">
        <v>107</v>
      </c>
      <c r="E42" s="9">
        <v>2500</v>
      </c>
      <c r="F42" s="10">
        <v>22180830</v>
      </c>
      <c r="O42" s="38"/>
    </row>
    <row r="43" spans="1:15" ht="17.25" x14ac:dyDescent="0.3">
      <c r="A43" s="36" t="s">
        <v>9</v>
      </c>
      <c r="B43" s="8">
        <v>2</v>
      </c>
      <c r="C43" s="7" t="s">
        <v>104</v>
      </c>
      <c r="D43" s="8" t="s">
        <v>105</v>
      </c>
      <c r="E43" s="9">
        <v>4000</v>
      </c>
      <c r="F43" s="10">
        <v>22417244</v>
      </c>
      <c r="O43" s="38"/>
    </row>
    <row r="44" spans="1:15" ht="17.25" x14ac:dyDescent="0.3">
      <c r="A44" s="36" t="s">
        <v>9</v>
      </c>
      <c r="B44" s="8">
        <v>3</v>
      </c>
      <c r="C44" s="7" t="s">
        <v>104</v>
      </c>
      <c r="D44" s="8" t="s">
        <v>106</v>
      </c>
      <c r="E44" s="9">
        <v>7800</v>
      </c>
      <c r="F44" s="10">
        <v>22364708</v>
      </c>
      <c r="O44" s="38"/>
    </row>
    <row r="45" spans="1:15" ht="17.25" x14ac:dyDescent="0.3">
      <c r="A45" s="36" t="s">
        <v>9</v>
      </c>
      <c r="B45" s="8">
        <v>4</v>
      </c>
      <c r="C45" s="7" t="s">
        <v>104</v>
      </c>
      <c r="D45" s="8" t="s">
        <v>107</v>
      </c>
      <c r="E45" s="9">
        <v>7800</v>
      </c>
      <c r="F45" s="10">
        <v>22390976</v>
      </c>
      <c r="O45" s="38"/>
    </row>
    <row r="46" spans="1:15" ht="17.25" x14ac:dyDescent="0.3">
      <c r="A46" s="36" t="s">
        <v>9</v>
      </c>
      <c r="B46" s="8">
        <v>5</v>
      </c>
      <c r="C46" s="7" t="s">
        <v>103</v>
      </c>
      <c r="D46" s="8" t="s">
        <v>107</v>
      </c>
      <c r="E46" s="9">
        <v>2000</v>
      </c>
      <c r="F46" s="10">
        <v>44624342</v>
      </c>
      <c r="O46" s="38"/>
    </row>
    <row r="47" spans="1:15" ht="17.25" x14ac:dyDescent="0.3">
      <c r="A47" s="36" t="s">
        <v>9</v>
      </c>
      <c r="B47" s="8">
        <v>6</v>
      </c>
      <c r="C47" s="7" t="s">
        <v>110</v>
      </c>
      <c r="D47" s="8" t="s">
        <v>105</v>
      </c>
      <c r="E47" s="9">
        <v>1500</v>
      </c>
      <c r="F47" s="10">
        <v>22023221</v>
      </c>
      <c r="O47" s="38"/>
    </row>
    <row r="48" spans="1:15" ht="17.25" x14ac:dyDescent="0.3">
      <c r="A48" s="36" t="s">
        <v>9</v>
      </c>
      <c r="B48" s="8">
        <v>7</v>
      </c>
      <c r="C48" s="7" t="s">
        <v>104</v>
      </c>
      <c r="D48" s="8" t="s">
        <v>5</v>
      </c>
      <c r="E48" s="9">
        <v>2500</v>
      </c>
      <c r="F48" s="10">
        <v>22102027</v>
      </c>
      <c r="O48" s="38"/>
    </row>
    <row r="49" spans="1:15" ht="17.25" x14ac:dyDescent="0.3">
      <c r="A49" s="36" t="s">
        <v>9</v>
      </c>
      <c r="B49" s="8">
        <v>5</v>
      </c>
      <c r="C49" s="7" t="s">
        <v>110</v>
      </c>
      <c r="D49" s="8" t="s">
        <v>107</v>
      </c>
      <c r="E49" s="9">
        <v>4000</v>
      </c>
      <c r="F49" s="10">
        <v>62178232</v>
      </c>
      <c r="O49" s="38"/>
    </row>
    <row r="50" spans="1:15" ht="17.25" x14ac:dyDescent="0.3">
      <c r="A50" s="36" t="s">
        <v>9</v>
      </c>
      <c r="B50" s="8">
        <v>7</v>
      </c>
      <c r="C50" s="7" t="s">
        <v>103</v>
      </c>
      <c r="D50" s="8" t="s">
        <v>107</v>
      </c>
      <c r="E50" s="9">
        <v>7800</v>
      </c>
      <c r="F50" s="10">
        <v>62178232</v>
      </c>
      <c r="O50" s="38"/>
    </row>
    <row r="51" spans="1:15" ht="17.25" x14ac:dyDescent="0.3">
      <c r="A51" s="36" t="s">
        <v>9</v>
      </c>
      <c r="B51" s="8">
        <v>7</v>
      </c>
      <c r="C51" s="7" t="s">
        <v>104</v>
      </c>
      <c r="D51" s="8" t="s">
        <v>107</v>
      </c>
      <c r="E51" s="9">
        <v>7800</v>
      </c>
      <c r="F51" s="10">
        <v>62178232</v>
      </c>
      <c r="O51" s="38"/>
    </row>
    <row r="52" spans="1:15" ht="17.25" x14ac:dyDescent="0.3">
      <c r="A52" s="36" t="s">
        <v>9</v>
      </c>
      <c r="B52" s="8">
        <v>6</v>
      </c>
      <c r="C52" s="7" t="s">
        <v>110</v>
      </c>
      <c r="D52" s="8" t="s">
        <v>7</v>
      </c>
      <c r="E52" s="9">
        <v>2000</v>
      </c>
      <c r="F52" s="10">
        <v>21123447</v>
      </c>
      <c r="O52" s="38"/>
    </row>
    <row r="53" spans="1:15" ht="17.25" x14ac:dyDescent="0.3">
      <c r="A53" s="36" t="s">
        <v>9</v>
      </c>
      <c r="B53" s="8">
        <v>6</v>
      </c>
      <c r="C53" s="7" t="s">
        <v>104</v>
      </c>
      <c r="D53" s="8" t="s">
        <v>5</v>
      </c>
      <c r="E53" s="9">
        <v>3000</v>
      </c>
      <c r="F53" s="10">
        <v>42549232</v>
      </c>
      <c r="O53" s="38"/>
    </row>
    <row r="54" spans="1:15" ht="17.25" x14ac:dyDescent="0.3">
      <c r="A54" s="36" t="s">
        <v>9</v>
      </c>
      <c r="B54" s="8">
        <v>5</v>
      </c>
      <c r="C54" s="7" t="s">
        <v>110</v>
      </c>
      <c r="D54" s="8" t="s">
        <v>107</v>
      </c>
      <c r="E54" s="9">
        <v>1500</v>
      </c>
      <c r="F54" s="10">
        <v>21047861</v>
      </c>
      <c r="O54" s="38"/>
    </row>
    <row r="55" spans="1:15" ht="17.25" x14ac:dyDescent="0.3">
      <c r="A55" s="36" t="s">
        <v>9</v>
      </c>
      <c r="B55" s="8">
        <v>5</v>
      </c>
      <c r="C55" s="7" t="s">
        <v>103</v>
      </c>
      <c r="D55" s="8" t="s">
        <v>105</v>
      </c>
      <c r="E55" s="9">
        <v>2500</v>
      </c>
      <c r="F55" s="10">
        <v>21274617</v>
      </c>
      <c r="O55" s="38"/>
    </row>
    <row r="56" spans="1:15" ht="17.25" x14ac:dyDescent="0.3">
      <c r="A56" s="36" t="s">
        <v>9</v>
      </c>
      <c r="B56" s="8">
        <v>4</v>
      </c>
      <c r="C56" s="7" t="s">
        <v>104</v>
      </c>
      <c r="D56" s="8" t="s">
        <v>106</v>
      </c>
      <c r="E56" s="9">
        <v>4000</v>
      </c>
      <c r="F56" s="10">
        <v>21425786</v>
      </c>
      <c r="O56" s="38"/>
    </row>
    <row r="57" spans="1:15" ht="17.25" x14ac:dyDescent="0.3">
      <c r="A57" s="36" t="s">
        <v>9</v>
      </c>
      <c r="B57" s="8">
        <v>1</v>
      </c>
      <c r="C57" s="7" t="s">
        <v>110</v>
      </c>
      <c r="D57" s="8" t="s">
        <v>7</v>
      </c>
      <c r="E57" s="9">
        <v>7800</v>
      </c>
      <c r="F57" s="10">
        <v>42700402</v>
      </c>
      <c r="O57" s="38"/>
    </row>
    <row r="58" spans="1:15" ht="17.25" x14ac:dyDescent="0.3">
      <c r="A58" s="36" t="s">
        <v>9</v>
      </c>
      <c r="B58" s="8">
        <v>2</v>
      </c>
      <c r="C58" s="7" t="s">
        <v>103</v>
      </c>
      <c r="D58" s="8" t="s">
        <v>107</v>
      </c>
      <c r="E58" s="9">
        <v>7800</v>
      </c>
      <c r="F58" s="10">
        <v>21425786</v>
      </c>
      <c r="O58" s="38"/>
    </row>
    <row r="59" spans="1:15" ht="17.25" x14ac:dyDescent="0.3">
      <c r="A59" s="36" t="s">
        <v>9</v>
      </c>
      <c r="B59" s="8">
        <v>3</v>
      </c>
      <c r="C59" s="7" t="s">
        <v>110</v>
      </c>
      <c r="D59" s="8" t="s">
        <v>105</v>
      </c>
      <c r="E59" s="9">
        <v>3300</v>
      </c>
      <c r="F59" s="10">
        <v>21425785</v>
      </c>
      <c r="O59" s="38"/>
    </row>
    <row r="60" spans="1:15" ht="17.25" x14ac:dyDescent="0.3">
      <c r="A60" s="36" t="s">
        <v>9</v>
      </c>
      <c r="B60" s="8">
        <v>4</v>
      </c>
      <c r="C60" s="7" t="s">
        <v>110</v>
      </c>
      <c r="D60" s="8" t="s">
        <v>107</v>
      </c>
      <c r="E60" s="9">
        <v>4000</v>
      </c>
      <c r="F60" s="10">
        <v>20216628</v>
      </c>
      <c r="O60" s="38"/>
    </row>
    <row r="61" spans="1:15" ht="17.25" x14ac:dyDescent="0.3">
      <c r="A61" s="36" t="s">
        <v>9</v>
      </c>
      <c r="B61" s="8">
        <v>5</v>
      </c>
      <c r="C61" s="7" t="s">
        <v>103</v>
      </c>
      <c r="D61" s="8" t="s">
        <v>105</v>
      </c>
      <c r="E61" s="9">
        <v>4000</v>
      </c>
      <c r="F61" s="10">
        <v>20144887</v>
      </c>
      <c r="O61" s="38"/>
    </row>
    <row r="62" spans="1:15" ht="17.25" x14ac:dyDescent="0.3">
      <c r="A62" s="36" t="s">
        <v>9</v>
      </c>
      <c r="B62" s="8">
        <v>6</v>
      </c>
      <c r="C62" s="7" t="s">
        <v>110</v>
      </c>
      <c r="D62" s="8" t="s">
        <v>7</v>
      </c>
      <c r="E62" s="9">
        <v>4000</v>
      </c>
      <c r="F62" s="10">
        <v>20384025</v>
      </c>
      <c r="O62" s="38"/>
    </row>
    <row r="63" spans="1:15" ht="17.25" x14ac:dyDescent="0.3">
      <c r="A63" s="36" t="s">
        <v>9</v>
      </c>
      <c r="B63" s="8">
        <v>7</v>
      </c>
      <c r="C63" s="7" t="s">
        <v>104</v>
      </c>
      <c r="D63" s="8" t="s">
        <v>5</v>
      </c>
      <c r="E63" s="9">
        <v>3000</v>
      </c>
      <c r="F63" s="10">
        <v>20144887</v>
      </c>
      <c r="O63" s="38"/>
    </row>
    <row r="64" spans="1:15" ht="17.25" x14ac:dyDescent="0.3">
      <c r="A64" s="36" t="s">
        <v>9</v>
      </c>
      <c r="B64" s="8">
        <v>1</v>
      </c>
      <c r="C64" s="7" t="s">
        <v>104</v>
      </c>
      <c r="D64" s="8" t="s">
        <v>106</v>
      </c>
      <c r="E64" s="9">
        <v>1500</v>
      </c>
      <c r="F64" s="10">
        <v>40337603</v>
      </c>
      <c r="O64" s="38"/>
    </row>
    <row r="65" spans="1:15" ht="17.25" x14ac:dyDescent="0.3">
      <c r="A65" s="36" t="s">
        <v>9</v>
      </c>
      <c r="B65" s="8">
        <v>2</v>
      </c>
      <c r="C65" s="7" t="s">
        <v>110</v>
      </c>
      <c r="D65" s="8" t="s">
        <v>105</v>
      </c>
      <c r="E65" s="9">
        <v>2500</v>
      </c>
      <c r="F65" s="10">
        <v>20192714</v>
      </c>
      <c r="O65" s="38"/>
    </row>
    <row r="66" spans="1:15" ht="17.25" x14ac:dyDescent="0.3">
      <c r="A66" s="36" t="s">
        <v>9</v>
      </c>
      <c r="B66" s="8">
        <v>3</v>
      </c>
      <c r="C66" s="7" t="s">
        <v>104</v>
      </c>
      <c r="D66" s="8" t="s">
        <v>5</v>
      </c>
      <c r="E66" s="9">
        <v>4000</v>
      </c>
      <c r="F66" s="10">
        <v>20168801</v>
      </c>
      <c r="O66" s="38"/>
    </row>
  </sheetData>
  <phoneticPr fontId="1" type="noConversion"/>
  <dataValidations count="3">
    <dataValidation type="list" allowBlank="1" showInputMessage="1" showErrorMessage="1" sqref="C3:C1048576" xr:uid="{5C309D0D-1B4C-4CB6-9CE4-8FEEEF2268AF}">
      <formula1>$H$3:$H$33</formula1>
    </dataValidation>
    <dataValidation type="list" allowBlank="1" showInputMessage="1" showErrorMessage="1" sqref="D3:D1048576" xr:uid="{5EF871BE-46B4-4A6A-B446-7849AE252012}">
      <formula1>$I$3:$I$33</formula1>
    </dataValidation>
    <dataValidation type="list" allowBlank="1" showInputMessage="1" showErrorMessage="1" sqref="B3:B1048576" xr:uid="{33753094-E3E9-4EA9-854C-144DD43A887F}">
      <formula1>$K$3:$K$14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422E7-04EA-4D4C-9027-AFB8A48682F8}">
  <dimension ref="A1:Y29"/>
  <sheetViews>
    <sheetView showGridLines="0" tabSelected="1" view="pageBreakPreview" zoomScaleNormal="85" zoomScaleSheetLayoutView="100" workbookViewId="0"/>
  </sheetViews>
  <sheetFormatPr defaultRowHeight="14.25" x14ac:dyDescent="0.3"/>
  <cols>
    <col min="1" max="1" width="8.88671875" style="1"/>
    <col min="2" max="2" width="9.5546875" style="1" bestFit="1" customWidth="1"/>
    <col min="3" max="3" width="8.88671875" style="1"/>
    <col min="4" max="15" width="8.77734375" style="2" customWidth="1"/>
    <col min="16" max="16" width="15.21875" style="71" customWidth="1"/>
    <col min="17" max="17" width="8.77734375" style="2" customWidth="1"/>
    <col min="18" max="18" width="5.77734375" style="2" customWidth="1"/>
    <col min="19" max="19" width="8.77734375" style="2" customWidth="1"/>
    <col min="20" max="20" width="5.77734375" style="2" customWidth="1"/>
    <col min="21" max="21" width="8.77734375" style="2" customWidth="1"/>
    <col min="22" max="22" width="5.77734375" style="2" customWidth="1"/>
    <col min="23" max="23" width="8.77734375" style="2" customWidth="1"/>
    <col min="24" max="24" width="5.77734375" style="2" customWidth="1"/>
    <col min="25" max="25" width="2.77734375" style="1" customWidth="1"/>
    <col min="26" max="16384" width="8.88671875" style="1"/>
  </cols>
  <sheetData>
    <row r="1" spans="1:24" ht="22.5" x14ac:dyDescent="0.3">
      <c r="A1" s="30" t="s">
        <v>117</v>
      </c>
    </row>
    <row r="2" spans="1:24" x14ac:dyDescent="0.3">
      <c r="X2" s="70" t="s">
        <v>100</v>
      </c>
    </row>
    <row r="3" spans="1:24" ht="20.100000000000001" customHeight="1" x14ac:dyDescent="0.3">
      <c r="A3" s="34" t="s">
        <v>115</v>
      </c>
      <c r="B3" s="34" t="s">
        <v>0</v>
      </c>
      <c r="C3" s="34" t="s">
        <v>51</v>
      </c>
      <c r="D3" s="35">
        <v>1</v>
      </c>
      <c r="E3" s="35">
        <v>2</v>
      </c>
      <c r="F3" s="35">
        <v>3</v>
      </c>
      <c r="G3" s="35">
        <v>4</v>
      </c>
      <c r="H3" s="35">
        <v>5</v>
      </c>
      <c r="I3" s="35">
        <v>6</v>
      </c>
      <c r="J3" s="35">
        <v>7</v>
      </c>
      <c r="K3" s="35">
        <v>8</v>
      </c>
      <c r="L3" s="35">
        <v>9</v>
      </c>
      <c r="M3" s="35">
        <v>10</v>
      </c>
      <c r="N3" s="35">
        <v>11</v>
      </c>
      <c r="O3" s="35">
        <v>12</v>
      </c>
      <c r="P3" s="72" t="s">
        <v>101</v>
      </c>
      <c r="Q3" s="57" t="s">
        <v>44</v>
      </c>
      <c r="R3" s="58"/>
      <c r="S3" s="59" t="s">
        <v>43</v>
      </c>
      <c r="T3" s="58"/>
      <c r="U3" s="59" t="s">
        <v>42</v>
      </c>
      <c r="V3" s="58"/>
      <c r="W3" s="59" t="s">
        <v>45</v>
      </c>
      <c r="X3" s="60"/>
    </row>
    <row r="4" spans="1:24" ht="20.100000000000001" customHeight="1" x14ac:dyDescent="0.3">
      <c r="A4" s="32" t="s">
        <v>108</v>
      </c>
      <c r="B4" s="32" t="s">
        <v>109</v>
      </c>
      <c r="C4" s="31" t="s">
        <v>47</v>
      </c>
      <c r="D4" s="42">
        <f>IFERROR(SUMIFS(표1[구입수량],표1[난이도],추이분석!$A4,표1[제조사],추이분석!$B4,표1[구입월],추이분석!D$3),0)</f>
        <v>5000</v>
      </c>
      <c r="E4" s="42">
        <f>IFERROR(SUMIFS(표1[구입수량],표1[난이도],추이분석!$A4,표1[제조사],추이분석!$B4,표1[구입월],추이분석!E$3),0)</f>
        <v>0</v>
      </c>
      <c r="F4" s="42">
        <f>IFERROR(SUMIFS(표1[구입수량],표1[난이도],추이분석!$A4,표1[제조사],추이분석!$B4,표1[구입월],추이분석!F$3),0)</f>
        <v>3300</v>
      </c>
      <c r="G4" s="42">
        <f>IFERROR(SUMIFS(표1[구입수량],표1[난이도],추이분석!$A4,표1[제조사],추이분석!$B4,표1[구입월],추이분석!G$3),0)</f>
        <v>3300</v>
      </c>
      <c r="H4" s="42">
        <f>IFERROR(SUMIFS(표1[구입수량],표1[난이도],추이분석!$A4,표1[제조사],추이분석!$B4,표1[구입월],추이분석!H$3),0)</f>
        <v>9000</v>
      </c>
      <c r="I4" s="42">
        <f>IFERROR(SUMIFS(표1[구입수량],표1[난이도],추이분석!$A4,표1[제조사],추이분석!$B4,표1[구입월],추이분석!I$3),0)</f>
        <v>2500</v>
      </c>
      <c r="J4" s="42">
        <f>IFERROR(SUMIFS(표1[구입수량],표1[난이도],추이분석!$A4,표1[제조사],추이분석!$B4,표1[구입월],추이분석!J$3),0)</f>
        <v>0</v>
      </c>
      <c r="K4" s="42">
        <f>IFERROR(SUMIFS(표1[구입수량],표1[난이도],추이분석!$A4,표1[제조사],추이분석!$B4,표1[구입월],추이분석!K$3),0)</f>
        <v>0</v>
      </c>
      <c r="L4" s="42">
        <f>IFERROR(SUMIFS(표1[구입수량],표1[난이도],추이분석!$A4,표1[제조사],추이분석!$B4,표1[구입월],추이분석!L$3),0)</f>
        <v>0</v>
      </c>
      <c r="M4" s="42">
        <f>IFERROR(SUMIFS(표1[구입수량],표1[난이도],추이분석!$A4,표1[제조사],추이분석!$B4,표1[구입월],추이분석!M$3),0)</f>
        <v>0</v>
      </c>
      <c r="N4" s="42">
        <f>IFERROR(SUMIFS(표1[구입수량],표1[난이도],추이분석!$A4,표1[제조사],추이분석!$B4,표1[구입월],추이분석!N$3),0)</f>
        <v>0</v>
      </c>
      <c r="O4" s="42">
        <f>IFERROR(SUMIFS(표1[구입수량],표1[난이도],추이분석!$A4,표1[제조사],추이분석!$B4,표1[구입월],추이분석!O$3),0)</f>
        <v>0</v>
      </c>
      <c r="P4" s="73" t="s">
        <v>102</v>
      </c>
      <c r="Q4" s="40">
        <f>IFERROR(SUM(D4:F4),0)</f>
        <v>8300</v>
      </c>
      <c r="R4" s="41"/>
      <c r="S4" s="40">
        <f>IFERROR(SUM(G4:I4),0)</f>
        <v>14800</v>
      </c>
      <c r="T4" s="41"/>
      <c r="U4" s="40">
        <f>IFERROR(SUM(J4:L4),0)</f>
        <v>0</v>
      </c>
      <c r="V4" s="41"/>
      <c r="W4" s="40">
        <f>IFERROR(SUM(M4:O4),0)</f>
        <v>0</v>
      </c>
      <c r="X4" s="41"/>
    </row>
    <row r="5" spans="1:24" ht="20.100000000000001" customHeight="1" x14ac:dyDescent="0.3">
      <c r="A5" s="52" t="s">
        <v>103</v>
      </c>
      <c r="B5" s="53" t="s">
        <v>105</v>
      </c>
      <c r="C5" s="31" t="s">
        <v>49</v>
      </c>
      <c r="D5" s="61">
        <f>IFERROR(SUMIFS(표1[구입금액],표1[난이도],추이분석!$A5,표1[제조사],추이분석!$B5,표1[구입월],추이분석!D$3),0)</f>
        <v>45857571</v>
      </c>
      <c r="E5" s="61">
        <f>IFERROR(SUMIFS(표1[구입금액],표1[난이도],추이분석!$A5,표1[제조사],추이분석!$B5,표1[구입월],추이분석!E$3),0)</f>
        <v>0</v>
      </c>
      <c r="F5" s="61">
        <f>IFERROR(SUMIFS(표1[구입금액],표1[난이도],추이분석!$A5,표1[제조사],추이분석!$B5,표1[구입월],추이분석!F$3),0)</f>
        <v>64424718</v>
      </c>
      <c r="G5" s="61">
        <f>IFERROR(SUMIFS(표1[구입금액],표1[난이도],추이분석!$A5,표1[제조사],추이분석!$B5,표1[구입월],추이분석!G$3),0)</f>
        <v>21504665</v>
      </c>
      <c r="H5" s="61">
        <f>IFERROR(SUMIFS(표1[구입금액],표1[난이도],추이분석!$A5,표1[제조사],추이분석!$B5,표1[구입월],추이분석!H$3),0)</f>
        <v>574795204</v>
      </c>
      <c r="I5" s="61">
        <f>IFERROR(SUMIFS(표1[구입금액],표1[난이도],추이분석!$A5,표1[제조사],추이분석!$B5,표1[구입월],추이분석!I$3),0)</f>
        <v>22341423</v>
      </c>
      <c r="J5" s="61">
        <f>IFERROR(SUMIFS(표1[구입금액],표1[난이도],추이분석!$A5,표1[제조사],추이분석!$B5,표1[구입월],추이분석!J$3),0)</f>
        <v>0</v>
      </c>
      <c r="K5" s="61">
        <f>IFERROR(SUMIFS(표1[구입금액],표1[난이도],추이분석!$A5,표1[제조사],추이분석!$B5,표1[구입월],추이분석!K$3),0)</f>
        <v>0</v>
      </c>
      <c r="L5" s="61">
        <f>IFERROR(SUMIFS(표1[구입금액],표1[난이도],추이분석!$A5,표1[제조사],추이분석!$B5,표1[구입월],추이분석!L$3),0)</f>
        <v>0</v>
      </c>
      <c r="M5" s="61">
        <f>IFERROR(SUMIFS(표1[구입금액],표1[난이도],추이분석!$A5,표1[제조사],추이분석!$B5,표1[구입월],추이분석!M$3),0)</f>
        <v>0</v>
      </c>
      <c r="N5" s="61">
        <f>IFERROR(SUMIFS(표1[구입금액],표1[난이도],추이분석!$A5,표1[제조사],추이분석!$B5,표1[구입월],추이분석!N$3),0)</f>
        <v>0</v>
      </c>
      <c r="O5" s="61">
        <f>IFERROR(SUMIFS(표1[구입금액],표1[난이도],추이분석!$A5,표1[제조사],추이분석!$B5,표1[구입월],추이분석!O$3),0)</f>
        <v>0</v>
      </c>
      <c r="P5" s="74"/>
      <c r="Q5" s="37" t="s">
        <v>52</v>
      </c>
      <c r="R5" s="39">
        <f>IFERROR(Q4/SUM($D$8:$F$8),0)</f>
        <v>0.51552795031055898</v>
      </c>
      <c r="S5" s="37" t="s">
        <v>52</v>
      </c>
      <c r="T5" s="39">
        <f>IFERROR(S4/SUM($G$8:$I$8),0)</f>
        <v>0.51567944250871078</v>
      </c>
      <c r="U5" s="37" t="s">
        <v>52</v>
      </c>
      <c r="V5" s="39">
        <f>IFERROR(U4/SUM($J$8:$L$8),0)</f>
        <v>0</v>
      </c>
      <c r="W5" s="37" t="s">
        <v>52</v>
      </c>
      <c r="X5" s="39">
        <f>IFERROR(W4/SUM($M$8:$O$8),0)</f>
        <v>0</v>
      </c>
    </row>
    <row r="6" spans="1:24" ht="20.100000000000001" customHeight="1" x14ac:dyDescent="0.3">
      <c r="A6" s="52" t="s">
        <v>103</v>
      </c>
      <c r="B6" s="32" t="s">
        <v>113</v>
      </c>
      <c r="C6" s="31" t="s">
        <v>47</v>
      </c>
      <c r="D6" s="42">
        <f>IFERROR(SUMIFS(표1[구입수량],표1[난이도],추이분석!$A6,표1[제조사],추이분석!$B6,표1[구입월],추이분석!D$3),0)</f>
        <v>0</v>
      </c>
      <c r="E6" s="42">
        <f>IFERROR(SUMIFS(표1[구입수량],표1[난이도],추이분석!$A6,표1[제조사],추이분석!$B6,표1[구입월],추이분석!E$3),0)</f>
        <v>7800</v>
      </c>
      <c r="F6" s="42">
        <f>IFERROR(SUMIFS(표1[구입수량],표1[난이도],추이분석!$A6,표1[제조사],추이분석!$B6,표1[구입월],추이분석!F$3),0)</f>
        <v>0</v>
      </c>
      <c r="G6" s="42">
        <f>IFERROR(SUMIFS(표1[구입수량],표1[난이도],추이분석!$A6,표1[제조사],추이분석!$B6,표1[구입월],추이분석!G$3),0)</f>
        <v>1000</v>
      </c>
      <c r="H6" s="42">
        <f>IFERROR(SUMIFS(표1[구입수량],표1[난이도],추이분석!$A6,표1[제조사],추이분석!$B6,표1[구입월],추이분석!H$3),0)</f>
        <v>3500</v>
      </c>
      <c r="I6" s="42">
        <f>IFERROR(SUMIFS(표1[구입수량],표1[난이도],추이분석!$A6,표1[제조사],추이분석!$B6,표1[구입월],추이분석!I$3),0)</f>
        <v>9400</v>
      </c>
      <c r="J6" s="42">
        <f>IFERROR(SUMIFS(표1[구입수량],표1[난이도],추이분석!$A6,표1[제조사],추이분석!$B6,표1[구입월],추이분석!J$3),0)</f>
        <v>10300</v>
      </c>
      <c r="K6" s="42">
        <f>IFERROR(SUMIFS(표1[구입수량],표1[난이도],추이분석!$A6,표1[제조사],추이분석!$B6,표1[구입월],추이분석!K$3),0)</f>
        <v>0</v>
      </c>
      <c r="L6" s="42">
        <f>IFERROR(SUMIFS(표1[구입수량],표1[난이도],추이분석!$A6,표1[제조사],추이분석!$B6,표1[구입월],추이분석!L$3),0)</f>
        <v>0</v>
      </c>
      <c r="M6" s="42">
        <f>IFERROR(SUMIFS(표1[구입수량],표1[난이도],추이분석!$A6,표1[제조사],추이분석!$B6,표1[구입월],추이분석!M$3),0)</f>
        <v>0</v>
      </c>
      <c r="N6" s="42">
        <f>IFERROR(SUMIFS(표1[구입수량],표1[난이도],추이분석!$A6,표1[제조사],추이분석!$B6,표1[구입월],추이분석!N$3),0)</f>
        <v>0</v>
      </c>
      <c r="O6" s="42">
        <f>IFERROR(SUMIFS(표1[구입수량],표1[난이도],추이분석!$A6,표1[제조사],추이분석!$B6,표1[구입월],추이분석!O$3),0)</f>
        <v>0</v>
      </c>
      <c r="P6" s="73"/>
      <c r="Q6" s="40">
        <f>IFERROR(SUM(D6:F6),0)</f>
        <v>7800</v>
      </c>
      <c r="R6" s="41"/>
      <c r="S6" s="40">
        <f>IFERROR(SUM(G6:I6),0)</f>
        <v>13900</v>
      </c>
      <c r="T6" s="41"/>
      <c r="U6" s="40">
        <f>IFERROR(SUM(J6:L6),0)</f>
        <v>10300</v>
      </c>
      <c r="V6" s="41"/>
      <c r="W6" s="40">
        <f>IFERROR(SUM(M6:O6),0)</f>
        <v>0</v>
      </c>
      <c r="X6" s="41"/>
    </row>
    <row r="7" spans="1:24" ht="20.100000000000001" customHeight="1" x14ac:dyDescent="0.3">
      <c r="A7" s="53" t="s">
        <v>103</v>
      </c>
      <c r="B7" s="53" t="s">
        <v>107</v>
      </c>
      <c r="C7" s="31" t="s">
        <v>49</v>
      </c>
      <c r="D7" s="61">
        <f>IFERROR(SUMIFS(표1[구입금액],표1[난이도],추이분석!$A7,표1[제조사],추이분석!$B7,표1[구입월],추이분석!D$3),0)</f>
        <v>0</v>
      </c>
      <c r="E7" s="61">
        <f>IFERROR(SUMIFS(표1[구입금액],표1[난이도],추이분석!$A7,표1[제조사],추이분석!$B7,표1[구입월],추이분석!E$3),0)</f>
        <v>21425786</v>
      </c>
      <c r="F7" s="61">
        <f>IFERROR(SUMIFS(표1[구입금액],표1[난이도],추이분석!$A7,표1[제조사],추이분석!$B7,표1[구입월],추이분석!F$3),0)</f>
        <v>0</v>
      </c>
      <c r="G7" s="61">
        <f>IFERROR(SUMIFS(표1[구입금액],표1[난이도],추이분석!$A7,표1[제조사],추이분석!$B7,표1[구입월],추이분석!G$3),0)</f>
        <v>7280000</v>
      </c>
      <c r="H7" s="61">
        <f>IFERROR(SUMIFS(표1[구입금액],표1[난이도],추이분석!$A7,표1[제조사],추이분석!$B7,표1[구입월],추이분석!H$3),0)</f>
        <v>67610216</v>
      </c>
      <c r="I7" s="61">
        <f>IFERROR(SUMIFS(표1[구입금액],표1[난이도],추이분석!$A7,표1[제조사],추이분석!$B7,표1[구입월],추이분석!I$3),0)</f>
        <v>22102026</v>
      </c>
      <c r="J7" s="61">
        <f>IFERROR(SUMIFS(표1[구입금액],표1[난이도],추이분석!$A7,표1[제조사],추이분석!$B7,표1[구입월],추이분석!J$3),0)</f>
        <v>106469840</v>
      </c>
      <c r="K7" s="61">
        <f>IFERROR(SUMIFS(표1[구입금액],표1[난이도],추이분석!$A7,표1[제조사],추이분석!$B7,표1[구입월],추이분석!K$3),0)</f>
        <v>0</v>
      </c>
      <c r="L7" s="61">
        <f>IFERROR(SUMIFS(표1[구입금액],표1[난이도],추이분석!$A7,표1[제조사],추이분석!$B7,표1[구입월],추이분석!L$3),0)</f>
        <v>0</v>
      </c>
      <c r="M7" s="61">
        <f>IFERROR(SUMIFS(표1[구입금액],표1[난이도],추이분석!$A7,표1[제조사],추이분석!$B7,표1[구입월],추이분석!M$3),0)</f>
        <v>0</v>
      </c>
      <c r="N7" s="61">
        <f>IFERROR(SUMIFS(표1[구입금액],표1[난이도],추이분석!$A7,표1[제조사],추이분석!$B7,표1[구입월],추이분석!N$3),0)</f>
        <v>0</v>
      </c>
      <c r="O7" s="61">
        <f>IFERROR(SUMIFS(표1[구입금액],표1[난이도],추이분석!$A7,표1[제조사],추이분석!$B7,표1[구입월],추이분석!O$3),0)</f>
        <v>0</v>
      </c>
      <c r="P7" s="74"/>
      <c r="Q7" s="37" t="s">
        <v>53</v>
      </c>
      <c r="R7" s="39">
        <f>IFERROR(Q6/SUM($D$8:$F$8),0)</f>
        <v>0.48447204968944102</v>
      </c>
      <c r="S7" s="37" t="s">
        <v>53</v>
      </c>
      <c r="T7" s="39">
        <f>IFERROR(S6/SUM($G$8:$I$8),0)</f>
        <v>0.48432055749128922</v>
      </c>
      <c r="U7" s="37" t="s">
        <v>53</v>
      </c>
      <c r="V7" s="39">
        <f>IFERROR(U6/SUM($J$8:$L$8),0)</f>
        <v>1</v>
      </c>
      <c r="W7" s="37" t="s">
        <v>53</v>
      </c>
      <c r="X7" s="39">
        <f>IFERROR(W6/SUM($M$8:$O$8),0)</f>
        <v>0</v>
      </c>
    </row>
    <row r="8" spans="1:24" ht="20.100000000000001" customHeight="1" x14ac:dyDescent="0.3">
      <c r="A8" s="43" t="s">
        <v>108</v>
      </c>
      <c r="B8" s="44"/>
      <c r="C8" s="45" t="s">
        <v>47</v>
      </c>
      <c r="D8" s="46">
        <f>IFERROR(D4+D6,0)</f>
        <v>5000</v>
      </c>
      <c r="E8" s="46">
        <f t="shared" ref="E8:W8" si="0">IFERROR(E4+E6,0)</f>
        <v>7800</v>
      </c>
      <c r="F8" s="46">
        <f t="shared" si="0"/>
        <v>3300</v>
      </c>
      <c r="G8" s="46">
        <f t="shared" si="0"/>
        <v>4300</v>
      </c>
      <c r="H8" s="46">
        <f t="shared" si="0"/>
        <v>12500</v>
      </c>
      <c r="I8" s="46">
        <f t="shared" si="0"/>
        <v>11900</v>
      </c>
      <c r="J8" s="46">
        <f t="shared" si="0"/>
        <v>10300</v>
      </c>
      <c r="K8" s="46">
        <f t="shared" si="0"/>
        <v>0</v>
      </c>
      <c r="L8" s="46">
        <f t="shared" si="0"/>
        <v>0</v>
      </c>
      <c r="M8" s="46">
        <f t="shared" si="0"/>
        <v>0</v>
      </c>
      <c r="N8" s="46">
        <f t="shared" si="0"/>
        <v>0</v>
      </c>
      <c r="O8" s="46">
        <f t="shared" si="0"/>
        <v>0</v>
      </c>
      <c r="P8" s="75"/>
      <c r="Q8" s="47">
        <f t="shared" si="0"/>
        <v>16100</v>
      </c>
      <c r="R8" s="48"/>
      <c r="S8" s="47">
        <f t="shared" si="0"/>
        <v>28700</v>
      </c>
      <c r="T8" s="48"/>
      <c r="U8" s="47">
        <f t="shared" si="0"/>
        <v>10300</v>
      </c>
      <c r="V8" s="48"/>
      <c r="W8" s="47">
        <f t="shared" si="0"/>
        <v>0</v>
      </c>
      <c r="X8" s="48"/>
    </row>
    <row r="9" spans="1:24" ht="20.100000000000001" customHeight="1" x14ac:dyDescent="0.3">
      <c r="A9" s="49" t="s">
        <v>50</v>
      </c>
      <c r="B9" s="50"/>
      <c r="C9" s="51" t="s">
        <v>49</v>
      </c>
      <c r="D9" s="62">
        <f>IFERROR(D5+D7,0)</f>
        <v>45857571</v>
      </c>
      <c r="E9" s="62">
        <f t="shared" ref="E9:O9" si="1">IFERROR(E5+E7,0)</f>
        <v>21425786</v>
      </c>
      <c r="F9" s="62">
        <f t="shared" si="1"/>
        <v>64424718</v>
      </c>
      <c r="G9" s="62">
        <f t="shared" si="1"/>
        <v>28784665</v>
      </c>
      <c r="H9" s="62">
        <f t="shared" si="1"/>
        <v>642405420</v>
      </c>
      <c r="I9" s="62">
        <f t="shared" si="1"/>
        <v>44443449</v>
      </c>
      <c r="J9" s="62">
        <f t="shared" si="1"/>
        <v>106469840</v>
      </c>
      <c r="K9" s="62">
        <f t="shared" si="1"/>
        <v>0</v>
      </c>
      <c r="L9" s="62">
        <f t="shared" si="1"/>
        <v>0</v>
      </c>
      <c r="M9" s="62">
        <f t="shared" si="1"/>
        <v>0</v>
      </c>
      <c r="N9" s="62">
        <f t="shared" si="1"/>
        <v>0</v>
      </c>
      <c r="O9" s="62">
        <f t="shared" si="1"/>
        <v>0</v>
      </c>
      <c r="P9" s="76"/>
      <c r="Q9" s="68">
        <f>IFERROR(SUM(D9:F9),0)</f>
        <v>131708075</v>
      </c>
      <c r="R9" s="69"/>
      <c r="S9" s="68">
        <f>IFERROR(SUM(G9:I9),0)</f>
        <v>715633534</v>
      </c>
      <c r="T9" s="69"/>
      <c r="U9" s="68">
        <f>IFERROR(SUM(J9:L9),0)</f>
        <v>106469840</v>
      </c>
      <c r="V9" s="69"/>
      <c r="W9" s="68">
        <f>IFERROR(SUM(M9:O9),0)</f>
        <v>0</v>
      </c>
      <c r="X9" s="69"/>
    </row>
    <row r="10" spans="1:24" ht="20.100000000000001" customHeight="1" x14ac:dyDescent="0.3">
      <c r="A10" s="32" t="s">
        <v>112</v>
      </c>
      <c r="B10" s="32" t="s">
        <v>109</v>
      </c>
      <c r="C10" s="31" t="s">
        <v>47</v>
      </c>
      <c r="D10" s="42">
        <f>IFERROR(SUMIFS(표1[구입수량],표1[난이도],추이분석!$A10,표1[제조사],추이분석!$B10,표1[구입월],추이분석!D$3),0)</f>
        <v>7800</v>
      </c>
      <c r="E10" s="42">
        <f>IFERROR(SUMIFS(표1[구입수량],표1[난이도],추이분석!$A10,표1[제조사],추이분석!$B10,표1[구입월],추이분석!E$3),0)</f>
        <v>5500</v>
      </c>
      <c r="F10" s="42">
        <f>IFERROR(SUMIFS(표1[구입수량],표1[난이도],추이분석!$A10,표1[제조사],추이분석!$B10,표1[구입월],추이분석!F$3),0)</f>
        <v>2500</v>
      </c>
      <c r="G10" s="42">
        <f>IFERROR(SUMIFS(표1[구입수량],표1[난이도],추이분석!$A10,표1[제조사],추이분석!$B10,표1[구입월],추이분석!G$3),0)</f>
        <v>0</v>
      </c>
      <c r="H10" s="42">
        <f>IFERROR(SUMIFS(표1[구입수량],표1[난이도],추이분석!$A10,표1[제조사],추이분석!$B10,표1[구입월],추이분석!H$3),0)</f>
        <v>15800</v>
      </c>
      <c r="I10" s="42">
        <f>IFERROR(SUMIFS(표1[구입수량],표1[난이도],추이분석!$A10,표1[제조사],추이분석!$B10,표1[구입월],추이분석!I$3),0)</f>
        <v>1500</v>
      </c>
      <c r="J10" s="42">
        <f>IFERROR(SUMIFS(표1[구입수량],표1[난이도],추이분석!$A10,표1[제조사],추이분석!$B10,표1[구입월],추이분석!J$3),0)</f>
        <v>4000</v>
      </c>
      <c r="K10" s="42">
        <f>IFERROR(SUMIFS(표1[구입수량],표1[난이도],추이분석!$A10,표1[제조사],추이분석!$B10,표1[구입월],추이분석!K$3),0)</f>
        <v>0</v>
      </c>
      <c r="L10" s="42">
        <f>IFERROR(SUMIFS(표1[구입수량],표1[난이도],추이분석!$A10,표1[제조사],추이분석!$B10,표1[구입월],추이분석!L$3),0)</f>
        <v>0</v>
      </c>
      <c r="M10" s="42">
        <f>IFERROR(SUMIFS(표1[구입수량],표1[난이도],추이분석!$A10,표1[제조사],추이분석!$B10,표1[구입월],추이분석!M$3),0)</f>
        <v>0</v>
      </c>
      <c r="N10" s="42">
        <f>IFERROR(SUMIFS(표1[구입수량],표1[난이도],추이분석!$A10,표1[제조사],추이분석!$B10,표1[구입월],추이분석!N$3),0)</f>
        <v>0</v>
      </c>
      <c r="O10" s="42">
        <f>IFERROR(SUMIFS(표1[구입수량],표1[난이도],추이분석!$A10,표1[제조사],추이분석!$B10,표1[구입월],추이분석!O$3),0)</f>
        <v>0</v>
      </c>
      <c r="P10" s="73"/>
      <c r="Q10" s="40">
        <f>IFERROR(SUM(D10:F10),0)</f>
        <v>15800</v>
      </c>
      <c r="R10" s="41"/>
      <c r="S10" s="40">
        <f>IFERROR(SUM(G10:I10),0)</f>
        <v>17300</v>
      </c>
      <c r="T10" s="41"/>
      <c r="U10" s="40">
        <f>IFERROR(SUM(J10:L10),0)</f>
        <v>4000</v>
      </c>
      <c r="V10" s="41"/>
      <c r="W10" s="40">
        <f>IFERROR(SUM(M10:O10),0)</f>
        <v>0</v>
      </c>
      <c r="X10" s="41"/>
    </row>
    <row r="11" spans="1:24" ht="20.100000000000001" customHeight="1" x14ac:dyDescent="0.3">
      <c r="A11" s="52" t="s">
        <v>104</v>
      </c>
      <c r="B11" s="53" t="s">
        <v>109</v>
      </c>
      <c r="C11" s="31" t="s">
        <v>49</v>
      </c>
      <c r="D11" s="61">
        <f>IFERROR(SUMIFS(표1[구입금액],표1[난이도],추이분석!$A11,표1[제조사],추이분석!$B11,표1[구입월],추이분석!D$3),0)</f>
        <v>22341423</v>
      </c>
      <c r="E11" s="61">
        <f>IFERROR(SUMIFS(표1[구입금액],표1[난이도],추이분석!$A11,표1[제조사],추이분석!$B11,표1[구입월],추이분석!E$3),0)</f>
        <v>44483805</v>
      </c>
      <c r="F11" s="61">
        <f>IFERROR(SUMIFS(표1[구입금액],표1[난이도],추이분석!$A11,표1[제조사],추이분석!$B11,표1[구입월],추이분석!F$3),0)</f>
        <v>22818471</v>
      </c>
      <c r="G11" s="61">
        <f>IFERROR(SUMIFS(표1[구입금액],표1[난이도],추이분석!$A11,표1[제조사],추이분석!$B11,표1[구입월],추이분석!G$3),0)</f>
        <v>0</v>
      </c>
      <c r="H11" s="61">
        <f>IFERROR(SUMIFS(표1[구입금액],표1[난이도],추이분석!$A11,표1[제조사],추이분석!$B11,표1[구입월],추이분석!H$3),0)</f>
        <v>354935518</v>
      </c>
      <c r="I11" s="61">
        <f>IFERROR(SUMIFS(표1[구입금액],표1[난이도],추이분석!$A11,표1[제조사],추이분석!$B11,표1[구입월],추이분석!I$3),0)</f>
        <v>134519000</v>
      </c>
      <c r="J11" s="61">
        <f>IFERROR(SUMIFS(표1[구입금액],표1[난이도],추이분석!$A11,표1[제조사],추이분석!$B11,표1[구입월],추이분석!J$3),0)</f>
        <v>64424718</v>
      </c>
      <c r="K11" s="61">
        <f>IFERROR(SUMIFS(표1[구입금액],표1[난이도],추이분석!$A11,표1[제조사],추이분석!$B11,표1[구입월],추이분석!K$3),0)</f>
        <v>0</v>
      </c>
      <c r="L11" s="61">
        <f>IFERROR(SUMIFS(표1[구입금액],표1[난이도],추이분석!$A11,표1[제조사],추이분석!$B11,표1[구입월],추이분석!L$3),0)</f>
        <v>0</v>
      </c>
      <c r="M11" s="61">
        <f>IFERROR(SUMIFS(표1[구입금액],표1[난이도],추이분석!$A11,표1[제조사],추이분석!$B11,표1[구입월],추이분석!M$3),0)</f>
        <v>0</v>
      </c>
      <c r="N11" s="61">
        <f>IFERROR(SUMIFS(표1[구입금액],표1[난이도],추이분석!$A11,표1[제조사],추이분석!$B11,표1[구입월],추이분석!N$3),0)</f>
        <v>0</v>
      </c>
      <c r="O11" s="61">
        <f>IFERROR(SUMIFS(표1[구입금액],표1[난이도],추이분석!$A11,표1[제조사],추이분석!$B11,표1[구입월],추이분석!O$3),0)</f>
        <v>0</v>
      </c>
      <c r="P11" s="74"/>
      <c r="Q11" s="37" t="s">
        <v>53</v>
      </c>
      <c r="R11" s="39">
        <f>IFERROR(Q10/SUM($D$18:$F$18),0)</f>
        <v>0.25859247135842883</v>
      </c>
      <c r="S11" s="37" t="s">
        <v>53</v>
      </c>
      <c r="T11" s="39">
        <f>IFERROR(S10/SUM($G$18:$I$18),0)</f>
        <v>0.37124463519313305</v>
      </c>
      <c r="U11" s="37" t="s">
        <v>53</v>
      </c>
      <c r="V11" s="39">
        <f>IFERROR(U10/SUM($J$18:$L$18),0)</f>
        <v>0.18779342723004694</v>
      </c>
      <c r="W11" s="37" t="s">
        <v>53</v>
      </c>
      <c r="X11" s="39">
        <f>IFERROR(W10/SUM($M$18:$O$18),0)</f>
        <v>0</v>
      </c>
    </row>
    <row r="12" spans="1:24" ht="20.100000000000001" customHeight="1" x14ac:dyDescent="0.3">
      <c r="A12" s="52" t="s">
        <v>104</v>
      </c>
      <c r="B12" s="32" t="s">
        <v>5</v>
      </c>
      <c r="C12" s="31" t="s">
        <v>47</v>
      </c>
      <c r="D12" s="42">
        <f>IFERROR(SUMIFS(표1[구입수량],표1[난이도],추이분석!$A12,표1[제조사],추이분석!$B12,표1[구입월],추이분석!D$3),0)</f>
        <v>7800</v>
      </c>
      <c r="E12" s="42">
        <f>IFERROR(SUMIFS(표1[구입수량],표1[난이도],추이분석!$A12,표1[제조사],추이분석!$B12,표1[구입월],추이분석!E$3),0)</f>
        <v>0</v>
      </c>
      <c r="F12" s="42">
        <f>IFERROR(SUMIFS(표1[구입수량],표1[난이도],추이분석!$A12,표1[제조사],추이분석!$B12,표1[구입월],추이분석!F$3),0)</f>
        <v>4000</v>
      </c>
      <c r="G12" s="42">
        <f>IFERROR(SUMIFS(표1[구입수량],표1[난이도],추이분석!$A12,표1[제조사],추이분석!$B12,표1[구입월],추이분석!G$3),0)</f>
        <v>3000</v>
      </c>
      <c r="H12" s="42">
        <f>IFERROR(SUMIFS(표1[구입수량],표1[난이도],추이분석!$A12,표1[제조사],추이분석!$B12,표1[구입월],추이분석!H$3),0)</f>
        <v>0</v>
      </c>
      <c r="I12" s="42">
        <f>IFERROR(SUMIFS(표1[구입수량],표1[난이도],추이분석!$A12,표1[제조사],추이분석!$B12,표1[구입월],추이분석!I$3),0)</f>
        <v>5500</v>
      </c>
      <c r="J12" s="42">
        <f>IFERROR(SUMIFS(표1[구입수량],표1[난이도],추이분석!$A12,표1[제조사],추이분석!$B12,표1[구입월],추이분석!J$3),0)</f>
        <v>5500</v>
      </c>
      <c r="K12" s="42">
        <f>IFERROR(SUMIFS(표1[구입수량],표1[난이도],추이분석!$A12,표1[제조사],추이분석!$B12,표1[구입월],추이분석!K$3),0)</f>
        <v>0</v>
      </c>
      <c r="L12" s="42">
        <f>IFERROR(SUMIFS(표1[구입수량],표1[난이도],추이분석!$A12,표1[제조사],추이분석!$B12,표1[구입월],추이분석!L$3),0)</f>
        <v>0</v>
      </c>
      <c r="M12" s="42">
        <f>IFERROR(SUMIFS(표1[구입수량],표1[난이도],추이분석!$A12,표1[제조사],추이분석!$B12,표1[구입월],추이분석!M$3),0)</f>
        <v>0</v>
      </c>
      <c r="N12" s="42">
        <f>IFERROR(SUMIFS(표1[구입수량],표1[난이도],추이분석!$A12,표1[제조사],추이분석!$B12,표1[구입월],추이분석!N$3),0)</f>
        <v>0</v>
      </c>
      <c r="O12" s="42">
        <f>IFERROR(SUMIFS(표1[구입수량],표1[난이도],추이분석!$A12,표1[제조사],추이분석!$B12,표1[구입월],추이분석!O$3),0)</f>
        <v>0</v>
      </c>
      <c r="P12" s="73"/>
      <c r="Q12" s="40">
        <f>IFERROR(SUM(D12:F12),0)</f>
        <v>11800</v>
      </c>
      <c r="R12" s="41"/>
      <c r="S12" s="40">
        <f>IFERROR(SUM(G12:I12),0)</f>
        <v>8500</v>
      </c>
      <c r="T12" s="41"/>
      <c r="U12" s="40">
        <f>IFERROR(SUM(J12:L12),0)</f>
        <v>5500</v>
      </c>
      <c r="V12" s="41"/>
      <c r="W12" s="40">
        <f>IFERROR(SUM(M12:O12),0)</f>
        <v>0</v>
      </c>
      <c r="X12" s="41"/>
    </row>
    <row r="13" spans="1:24" ht="20.100000000000001" customHeight="1" x14ac:dyDescent="0.3">
      <c r="A13" s="52" t="s">
        <v>104</v>
      </c>
      <c r="B13" s="53" t="s">
        <v>5</v>
      </c>
      <c r="C13" s="31" t="s">
        <v>49</v>
      </c>
      <c r="D13" s="61">
        <f>IFERROR(SUMIFS(표1[구입금액],표1[난이도],추이분석!$A13,표1[제조사],추이분석!$B13,표1[구입월],추이분석!D$3),0)</f>
        <v>45864010</v>
      </c>
      <c r="E13" s="61">
        <f>IFERROR(SUMIFS(표1[구입금액],표1[난이도],추이분석!$A13,표1[제조사],추이분석!$B13,표1[구입월],추이분석!E$3),0)</f>
        <v>0</v>
      </c>
      <c r="F13" s="61">
        <f>IFERROR(SUMIFS(표1[구입금액],표1[난이도],추이분석!$A13,표1[제조사],추이분석!$B13,표1[구입월],추이분석!F$3),0)</f>
        <v>20168801</v>
      </c>
      <c r="G13" s="61">
        <f>IFERROR(SUMIFS(표1[구입금액],표1[난이도],추이분석!$A13,표1[제조사],추이분석!$B13,표1[구입월],추이분석!G$3),0)</f>
        <v>28600000</v>
      </c>
      <c r="H13" s="61">
        <f>IFERROR(SUMIFS(표1[구입금액],표1[난이도],추이분석!$A13,표1[제조사],추이분석!$B13,표1[구입월],추이분석!H$3),0)</f>
        <v>0</v>
      </c>
      <c r="I13" s="61">
        <f>IFERROR(SUMIFS(표1[구입금액],표1[난이도],추이분석!$A13,표1[제조사],추이분석!$B13,표1[구입월],추이분석!I$3),0)</f>
        <v>111479918</v>
      </c>
      <c r="J13" s="61">
        <f>IFERROR(SUMIFS(표1[구입금액],표1[난이도],추이분석!$A13,표1[제조사],추이분석!$B13,표1[구입월],추이분석!J$3),0)</f>
        <v>42246914</v>
      </c>
      <c r="K13" s="61">
        <f>IFERROR(SUMIFS(표1[구입금액],표1[난이도],추이분석!$A13,표1[제조사],추이분석!$B13,표1[구입월],추이분석!K$3),0)</f>
        <v>0</v>
      </c>
      <c r="L13" s="61">
        <f>IFERROR(SUMIFS(표1[구입금액],표1[난이도],추이분석!$A13,표1[제조사],추이분석!$B13,표1[구입월],추이분석!L$3),0)</f>
        <v>0</v>
      </c>
      <c r="M13" s="61">
        <f>IFERROR(SUMIFS(표1[구입금액],표1[난이도],추이분석!$A13,표1[제조사],추이분석!$B13,표1[구입월],추이분석!M$3),0)</f>
        <v>0</v>
      </c>
      <c r="N13" s="61">
        <f>IFERROR(SUMIFS(표1[구입금액],표1[난이도],추이분석!$A13,표1[제조사],추이분석!$B13,표1[구입월],추이분석!N$3),0)</f>
        <v>0</v>
      </c>
      <c r="O13" s="61">
        <f>IFERROR(SUMIFS(표1[구입금액],표1[난이도],추이분석!$A13,표1[제조사],추이분석!$B13,표1[구입월],추이분석!O$3),0)</f>
        <v>0</v>
      </c>
      <c r="P13" s="74"/>
      <c r="Q13" s="37" t="s">
        <v>53</v>
      </c>
      <c r="R13" s="39">
        <f>IFERROR(Q12/SUM($D$18:$F$18),0)</f>
        <v>0.19312602291325695</v>
      </c>
      <c r="S13" s="37" t="s">
        <v>53</v>
      </c>
      <c r="T13" s="39">
        <f>IFERROR(S12/SUM($G$18:$I$18),0)</f>
        <v>0.18240343347639484</v>
      </c>
      <c r="U13" s="37" t="s">
        <v>53</v>
      </c>
      <c r="V13" s="39">
        <f>IFERROR(U12/SUM($J$18:$L$18),0)</f>
        <v>0.25821596244131456</v>
      </c>
      <c r="W13" s="37" t="s">
        <v>53</v>
      </c>
      <c r="X13" s="39">
        <f>IFERROR(W12/SUM($M$18:$O$18),0)</f>
        <v>0</v>
      </c>
    </row>
    <row r="14" spans="1:24" ht="20.100000000000001" customHeight="1" x14ac:dyDescent="0.3">
      <c r="A14" s="52" t="s">
        <v>104</v>
      </c>
      <c r="B14" s="32" t="s">
        <v>114</v>
      </c>
      <c r="C14" s="31" t="s">
        <v>47</v>
      </c>
      <c r="D14" s="42">
        <f>IFERROR(SUMIFS(표1[구입수량],표1[난이도],추이분석!$A14,표1[제조사],추이분석!$B14,표1[구입월],추이분석!D$3),0)</f>
        <v>4500</v>
      </c>
      <c r="E14" s="42">
        <f>IFERROR(SUMIFS(표1[구입수량],표1[난이도],추이분석!$A14,표1[제조사],추이분석!$B14,표1[구입월],추이분석!E$3),0)</f>
        <v>5200</v>
      </c>
      <c r="F14" s="42">
        <f>IFERROR(SUMIFS(표1[구입수량],표1[난이도],추이분석!$A14,표1[제조사],추이분석!$B14,표1[구입월],추이분석!F$3),0)</f>
        <v>14800</v>
      </c>
      <c r="G14" s="42">
        <f>IFERROR(SUMIFS(표1[구입수량],표1[난이도],추이분석!$A14,표1[제조사],추이분석!$B14,표1[구입월],추이분석!G$3),0)</f>
        <v>5500</v>
      </c>
      <c r="H14" s="42">
        <f>IFERROR(SUMIFS(표1[구입수량],표1[난이도],추이분석!$A14,표1[제조사],추이분석!$B14,표1[구입월],추이분석!H$3),0)</f>
        <v>0</v>
      </c>
      <c r="I14" s="42">
        <f>IFERROR(SUMIFS(표1[구입수량],표1[난이도],추이분석!$A14,표1[제조사],추이분석!$B14,표1[구입월],추이분석!I$3),0)</f>
        <v>0</v>
      </c>
      <c r="J14" s="42">
        <f>IFERROR(SUMIFS(표1[구입수량],표1[난이도],추이분석!$A14,표1[제조사],추이분석!$B14,표1[구입월],추이분석!J$3),0)</f>
        <v>0</v>
      </c>
      <c r="K14" s="42">
        <f>IFERROR(SUMIFS(표1[구입수량],표1[난이도],추이분석!$A14,표1[제조사],추이분석!$B14,표1[구입월],추이분석!K$3),0)</f>
        <v>0</v>
      </c>
      <c r="L14" s="42">
        <f>IFERROR(SUMIFS(표1[구입수량],표1[난이도],추이분석!$A14,표1[제조사],추이분석!$B14,표1[구입월],추이분석!L$3),0)</f>
        <v>0</v>
      </c>
      <c r="M14" s="42">
        <f>IFERROR(SUMIFS(표1[구입수량],표1[난이도],추이분석!$A14,표1[제조사],추이분석!$B14,표1[구입월],추이분석!M$3),0)</f>
        <v>0</v>
      </c>
      <c r="N14" s="42">
        <f>IFERROR(SUMIFS(표1[구입수량],표1[난이도],추이분석!$A14,표1[제조사],추이분석!$B14,표1[구입월],추이분석!N$3),0)</f>
        <v>0</v>
      </c>
      <c r="O14" s="42">
        <f>IFERROR(SUMIFS(표1[구입수량],표1[난이도],추이분석!$A14,표1[제조사],추이분석!$B14,표1[구입월],추이분석!O$3),0)</f>
        <v>0</v>
      </c>
      <c r="P14" s="73"/>
      <c r="Q14" s="40">
        <f>IFERROR(SUM(D14:F14),0)</f>
        <v>24500</v>
      </c>
      <c r="R14" s="41"/>
      <c r="S14" s="40">
        <f>IFERROR(SUM(G14:I14),0)</f>
        <v>5500</v>
      </c>
      <c r="T14" s="41"/>
      <c r="U14" s="40">
        <f>IFERROR(SUM(J14:L14),0)</f>
        <v>0</v>
      </c>
      <c r="V14" s="41"/>
      <c r="W14" s="40">
        <f>IFERROR(SUM(M14:O14),0)</f>
        <v>0</v>
      </c>
      <c r="X14" s="41"/>
    </row>
    <row r="15" spans="1:24" ht="20.100000000000001" customHeight="1" x14ac:dyDescent="0.3">
      <c r="A15" s="52" t="s">
        <v>104</v>
      </c>
      <c r="B15" s="53" t="s">
        <v>114</v>
      </c>
      <c r="C15" s="31" t="s">
        <v>49</v>
      </c>
      <c r="D15" s="61">
        <f>IFERROR(SUMIFS(표1[구입금액],표1[난이도],추이분석!$A15,표1[제조사],추이분석!$B15,표1[구입월],추이분석!D$3),0)</f>
        <v>62298506</v>
      </c>
      <c r="E15" s="61">
        <f>IFERROR(SUMIFS(표1[구입금액],표1[난이도],추이분석!$A15,표1[제조사],추이분석!$B15,표1[구입월],추이분석!E$3),0)</f>
        <v>45967885</v>
      </c>
      <c r="F15" s="61">
        <f>IFERROR(SUMIFS(표1[구입금액],표1[난이도],추이분석!$A15,표1[제조사],추이분석!$B15,표1[구입월],추이분석!F$3),0)</f>
        <v>44695412</v>
      </c>
      <c r="G15" s="61">
        <f>IFERROR(SUMIFS(표1[구입금액],표1[난이도],추이분석!$A15,표1[제조사],추이분석!$B15,표1[구입월],추이분석!G$3),0)</f>
        <v>303207286</v>
      </c>
      <c r="H15" s="61">
        <f>IFERROR(SUMIFS(표1[구입금액],표1[난이도],추이분석!$A15,표1[제조사],추이분석!$B15,표1[구입월],추이분석!H$3),0)</f>
        <v>0</v>
      </c>
      <c r="I15" s="61">
        <f>IFERROR(SUMIFS(표1[구입금액],표1[난이도],추이분석!$A15,표1[제조사],추이분석!$B15,표1[구입월],추이분석!I$3),0)</f>
        <v>0</v>
      </c>
      <c r="J15" s="61">
        <f>IFERROR(SUMIFS(표1[구입금액],표1[난이도],추이분석!$A15,표1[제조사],추이분석!$B15,표1[구입월],추이분석!J$3),0)</f>
        <v>0</v>
      </c>
      <c r="K15" s="61">
        <f>IFERROR(SUMIFS(표1[구입금액],표1[난이도],추이분석!$A15,표1[제조사],추이분석!$B15,표1[구입월],추이분석!K$3),0)</f>
        <v>0</v>
      </c>
      <c r="L15" s="61">
        <f>IFERROR(SUMIFS(표1[구입금액],표1[난이도],추이분석!$A15,표1[제조사],추이분석!$B15,표1[구입월],추이분석!L$3),0)</f>
        <v>0</v>
      </c>
      <c r="M15" s="61">
        <f>IFERROR(SUMIFS(표1[구입금액],표1[난이도],추이분석!$A15,표1[제조사],추이분석!$B15,표1[구입월],추이분석!M$3),0)</f>
        <v>0</v>
      </c>
      <c r="N15" s="61">
        <f>IFERROR(SUMIFS(표1[구입금액],표1[난이도],추이분석!$A15,표1[제조사],추이분석!$B15,표1[구입월],추이분석!N$3),0)</f>
        <v>0</v>
      </c>
      <c r="O15" s="61">
        <f>IFERROR(SUMIFS(표1[구입금액],표1[난이도],추이분석!$A15,표1[제조사],추이분석!$B15,표1[구입월],추이분석!O$3),0)</f>
        <v>0</v>
      </c>
      <c r="P15" s="74"/>
      <c r="Q15" s="37" t="s">
        <v>53</v>
      </c>
      <c r="R15" s="39">
        <f>IFERROR(Q14/SUM($D$18:$F$18),0)</f>
        <v>0.40098199672667756</v>
      </c>
      <c r="S15" s="37" t="s">
        <v>53</v>
      </c>
      <c r="T15" s="39">
        <f>IFERROR(S14/SUM($G$18:$I$18),0)</f>
        <v>0.11802575107296137</v>
      </c>
      <c r="U15" s="37" t="s">
        <v>53</v>
      </c>
      <c r="V15" s="39">
        <f>IFERROR(U14/SUM($J$18:$L$18),0)</f>
        <v>0</v>
      </c>
      <c r="W15" s="37" t="s">
        <v>53</v>
      </c>
      <c r="X15" s="39">
        <f>IFERROR(W14/SUM($M$18:$O$18),0)</f>
        <v>0</v>
      </c>
    </row>
    <row r="16" spans="1:24" ht="20.100000000000001" customHeight="1" x14ac:dyDescent="0.3">
      <c r="A16" s="52" t="s">
        <v>104</v>
      </c>
      <c r="B16" s="32" t="s">
        <v>113</v>
      </c>
      <c r="C16" s="31" t="s">
        <v>47</v>
      </c>
      <c r="D16" s="42">
        <f>IFERROR(SUMIFS(표1[구입수량],표1[난이도],추이분석!$A16,표1[제조사],추이분석!$B16,표1[구입월],추이분석!D$3),0)</f>
        <v>0</v>
      </c>
      <c r="E16" s="42">
        <f>IFERROR(SUMIFS(표1[구입수량],표1[난이도],추이분석!$A16,표1[제조사],추이분석!$B16,표1[구입월],추이분석!E$3),0)</f>
        <v>9000</v>
      </c>
      <c r="F16" s="42">
        <f>IFERROR(SUMIFS(표1[구입수량],표1[난이도],추이분석!$A16,표1[제조사],추이분석!$B16,표1[구입월],추이분석!F$3),0)</f>
        <v>0</v>
      </c>
      <c r="G16" s="42">
        <f>IFERROR(SUMIFS(표1[구입수량],표1[난이도],추이분석!$A16,표1[제조사],추이분석!$B16,표1[구입월],추이분석!G$3),0)</f>
        <v>13800</v>
      </c>
      <c r="H16" s="42">
        <f>IFERROR(SUMIFS(표1[구입수량],표1[난이도],추이분석!$A16,표1[제조사],추이분석!$B16,표1[구입월],추이분석!H$3),0)</f>
        <v>1500</v>
      </c>
      <c r="I16" s="42">
        <f>IFERROR(SUMIFS(표1[구입수량],표1[난이도],추이분석!$A16,표1[제조사],추이분석!$B16,표1[구입월],추이분석!I$3),0)</f>
        <v>0</v>
      </c>
      <c r="J16" s="42">
        <f>IFERROR(SUMIFS(표1[구입수량],표1[난이도],추이분석!$A16,표1[제조사],추이분석!$B16,표1[구입월],추이분석!J$3),0)</f>
        <v>11800</v>
      </c>
      <c r="K16" s="42">
        <f>IFERROR(SUMIFS(표1[구입수량],표1[난이도],추이분석!$A16,표1[제조사],추이분석!$B16,표1[구입월],추이분석!K$3),0)</f>
        <v>0</v>
      </c>
      <c r="L16" s="42">
        <f>IFERROR(SUMIFS(표1[구입수량],표1[난이도],추이분석!$A16,표1[제조사],추이분석!$B16,표1[구입월],추이분석!L$3),0)</f>
        <v>0</v>
      </c>
      <c r="M16" s="42">
        <f>IFERROR(SUMIFS(표1[구입수량],표1[난이도],추이분석!$A16,표1[제조사],추이분석!$B16,표1[구입월],추이분석!M$3),0)</f>
        <v>0</v>
      </c>
      <c r="N16" s="42">
        <f>IFERROR(SUMIFS(표1[구입수량],표1[난이도],추이분석!$A16,표1[제조사],추이분석!$B16,표1[구입월],추이분석!N$3),0)</f>
        <v>0</v>
      </c>
      <c r="O16" s="42">
        <f>IFERROR(SUMIFS(표1[구입수량],표1[난이도],추이분석!$A16,표1[제조사],추이분석!$B16,표1[구입월],추이분석!O$3),0)</f>
        <v>0</v>
      </c>
      <c r="P16" s="73"/>
      <c r="Q16" s="40">
        <f>IFERROR(SUM(D16:F16),0)</f>
        <v>9000</v>
      </c>
      <c r="R16" s="41"/>
      <c r="S16" s="40">
        <f>IFERROR(SUM(G16:I16),0)</f>
        <v>15300</v>
      </c>
      <c r="T16" s="41"/>
      <c r="U16" s="40">
        <f>IFERROR(SUM(J16:L16),0)</f>
        <v>11800</v>
      </c>
      <c r="V16" s="41"/>
      <c r="W16" s="40">
        <f>IFERROR(SUM(M16:O16),0)</f>
        <v>0</v>
      </c>
      <c r="X16" s="41"/>
    </row>
    <row r="17" spans="1:25" ht="20.100000000000001" customHeight="1" x14ac:dyDescent="0.3">
      <c r="A17" s="53" t="s">
        <v>104</v>
      </c>
      <c r="B17" s="53" t="s">
        <v>113</v>
      </c>
      <c r="C17" s="31" t="s">
        <v>49</v>
      </c>
      <c r="D17" s="61">
        <f>IFERROR(SUMIFS(표1[구입금액],표1[난이도],추이분석!$A17,표1[제조사],추이분석!$B17,표1[구입월],추이분석!D$3),0)</f>
        <v>0</v>
      </c>
      <c r="E17" s="61">
        <f>IFERROR(SUMIFS(표1[구입금액],표1[난이도],추이분석!$A17,표1[제조사],추이분석!$B17,표1[구입월],추이분석!E$3),0)</f>
        <v>22001490</v>
      </c>
      <c r="F17" s="61">
        <f>IFERROR(SUMIFS(표1[구입금액],표1[난이도],추이분석!$A17,표1[제조사],추이분석!$B17,표1[구입월],추이분석!F$3),0)</f>
        <v>0</v>
      </c>
      <c r="G17" s="61">
        <f>IFERROR(SUMIFS(표1[구입금액],표1[난이도],추이분석!$A17,표1[제조사],추이분석!$B17,표1[구입월],추이분석!G$3),0)</f>
        <v>112456949</v>
      </c>
      <c r="H17" s="61">
        <f>IFERROR(SUMIFS(표1[구입금액],표1[난이도],추이분석!$A17,표1[제조사],추이분석!$B17,표1[구입월],추이분석!H$3),0)</f>
        <v>22171456</v>
      </c>
      <c r="I17" s="61">
        <f>IFERROR(SUMIFS(표1[구입금액],표1[난이도],추이분석!$A17,표1[제조사],추이분석!$B17,표1[구입월],추이분석!I$3),0)</f>
        <v>0</v>
      </c>
      <c r="J17" s="61">
        <f>IFERROR(SUMIFS(표1[구입금액],표1[난이도],추이분석!$A17,표1[제조사],추이분석!$B17,표1[구입월],추이분석!J$3),0)</f>
        <v>135265832</v>
      </c>
      <c r="K17" s="61">
        <f>IFERROR(SUMIFS(표1[구입금액],표1[난이도],추이분석!$A17,표1[제조사],추이분석!$B17,표1[구입월],추이분석!K$3),0)</f>
        <v>0</v>
      </c>
      <c r="L17" s="61">
        <f>IFERROR(SUMIFS(표1[구입금액],표1[난이도],추이분석!$A17,표1[제조사],추이분석!$B17,표1[구입월],추이분석!L$3),0)</f>
        <v>0</v>
      </c>
      <c r="M17" s="61">
        <f>IFERROR(SUMIFS(표1[구입금액],표1[난이도],추이분석!$A17,표1[제조사],추이분석!$B17,표1[구입월],추이분석!M$3),0)</f>
        <v>0</v>
      </c>
      <c r="N17" s="61">
        <f>IFERROR(SUMIFS(표1[구입금액],표1[난이도],추이분석!$A17,표1[제조사],추이분석!$B17,표1[구입월],추이분석!N$3),0)</f>
        <v>0</v>
      </c>
      <c r="O17" s="61">
        <f>IFERROR(SUMIFS(표1[구입금액],표1[난이도],추이분석!$A17,표1[제조사],추이분석!$B17,표1[구입월],추이분석!O$3),0)</f>
        <v>0</v>
      </c>
      <c r="P17" s="74"/>
      <c r="Q17" s="37" t="s">
        <v>53</v>
      </c>
      <c r="R17" s="39">
        <f>IFERROR(Q16/SUM($D$18:$F$18),0)</f>
        <v>0.14729950900163666</v>
      </c>
      <c r="S17" s="37" t="s">
        <v>53</v>
      </c>
      <c r="T17" s="39">
        <f>IFERROR(S16/SUM($G$18:$I$18),0)</f>
        <v>0.3283261802575107</v>
      </c>
      <c r="U17" s="37" t="s">
        <v>53</v>
      </c>
      <c r="V17" s="39">
        <f>IFERROR(U16/SUM($J$18:$L$18),0)</f>
        <v>0.5539906103286385</v>
      </c>
      <c r="W17" s="37" t="s">
        <v>53</v>
      </c>
      <c r="X17" s="39">
        <f>IFERROR(W16/SUM($M$18:$O$18),0)</f>
        <v>0</v>
      </c>
    </row>
    <row r="18" spans="1:25" ht="20.100000000000001" customHeight="1" x14ac:dyDescent="0.3">
      <c r="A18" s="43" t="s">
        <v>112</v>
      </c>
      <c r="B18" s="44"/>
      <c r="C18" s="45" t="s">
        <v>47</v>
      </c>
      <c r="D18" s="46">
        <f>IFERROR(D10+D12+D14+D16,0)</f>
        <v>20100</v>
      </c>
      <c r="E18" s="46">
        <f t="shared" ref="E18:W18" si="2">IFERROR(E10+E12+E14+E16,0)</f>
        <v>19700</v>
      </c>
      <c r="F18" s="46">
        <f t="shared" si="2"/>
        <v>21300</v>
      </c>
      <c r="G18" s="46">
        <f t="shared" si="2"/>
        <v>22300</v>
      </c>
      <c r="H18" s="46">
        <f t="shared" si="2"/>
        <v>17300</v>
      </c>
      <c r="I18" s="46">
        <f t="shared" si="2"/>
        <v>7000</v>
      </c>
      <c r="J18" s="46">
        <f t="shared" si="2"/>
        <v>21300</v>
      </c>
      <c r="K18" s="46">
        <f t="shared" si="2"/>
        <v>0</v>
      </c>
      <c r="L18" s="46">
        <f t="shared" si="2"/>
        <v>0</v>
      </c>
      <c r="M18" s="46">
        <f t="shared" si="2"/>
        <v>0</v>
      </c>
      <c r="N18" s="46">
        <f t="shared" si="2"/>
        <v>0</v>
      </c>
      <c r="O18" s="46">
        <f t="shared" si="2"/>
        <v>0</v>
      </c>
      <c r="P18" s="75"/>
      <c r="Q18" s="47">
        <f t="shared" si="2"/>
        <v>61100</v>
      </c>
      <c r="R18" s="48"/>
      <c r="S18" s="47">
        <f t="shared" si="2"/>
        <v>46600</v>
      </c>
      <c r="T18" s="48"/>
      <c r="U18" s="47">
        <f t="shared" si="2"/>
        <v>21300</v>
      </c>
      <c r="V18" s="48"/>
      <c r="W18" s="47">
        <f t="shared" si="2"/>
        <v>0</v>
      </c>
      <c r="X18" s="48"/>
    </row>
    <row r="19" spans="1:25" ht="20.100000000000001" customHeight="1" x14ac:dyDescent="0.3">
      <c r="A19" s="49" t="s">
        <v>50</v>
      </c>
      <c r="B19" s="50"/>
      <c r="C19" s="51" t="s">
        <v>49</v>
      </c>
      <c r="D19" s="62">
        <f>IFERROR(D11+D13+D15+D17,0)</f>
        <v>130503939</v>
      </c>
      <c r="E19" s="62">
        <f t="shared" ref="E19:O19" si="3">IFERROR(E11+E13+E15+E17,0)</f>
        <v>112453180</v>
      </c>
      <c r="F19" s="62">
        <f t="shared" si="3"/>
        <v>87682684</v>
      </c>
      <c r="G19" s="62">
        <f t="shared" si="3"/>
        <v>444264235</v>
      </c>
      <c r="H19" s="62">
        <f t="shared" si="3"/>
        <v>377106974</v>
      </c>
      <c r="I19" s="62">
        <f t="shared" si="3"/>
        <v>245998918</v>
      </c>
      <c r="J19" s="62">
        <f t="shared" si="3"/>
        <v>241937464</v>
      </c>
      <c r="K19" s="62">
        <f t="shared" si="3"/>
        <v>0</v>
      </c>
      <c r="L19" s="62">
        <f t="shared" si="3"/>
        <v>0</v>
      </c>
      <c r="M19" s="62">
        <f t="shared" si="3"/>
        <v>0</v>
      </c>
      <c r="N19" s="62">
        <f t="shared" si="3"/>
        <v>0</v>
      </c>
      <c r="O19" s="62">
        <f t="shared" si="3"/>
        <v>0</v>
      </c>
      <c r="P19" s="76"/>
      <c r="Q19" s="63">
        <f>IFERROR(SUM(D19:F19),0)</f>
        <v>330639803</v>
      </c>
      <c r="R19" s="64"/>
      <c r="S19" s="63">
        <f>IFERROR(SUM(G19:I19),0)</f>
        <v>1067370127</v>
      </c>
      <c r="T19" s="64"/>
      <c r="U19" s="63">
        <f>IFERROR(SUM(J19:L19),0)</f>
        <v>241937464</v>
      </c>
      <c r="V19" s="64"/>
      <c r="W19" s="63">
        <f>IFERROR(SUM(M19:O19),0)</f>
        <v>0</v>
      </c>
      <c r="X19" s="64"/>
    </row>
    <row r="20" spans="1:25" ht="20.100000000000001" customHeight="1" x14ac:dyDescent="0.3">
      <c r="A20" s="32" t="s">
        <v>111</v>
      </c>
      <c r="B20" s="32" t="s">
        <v>109</v>
      </c>
      <c r="C20" s="31" t="s">
        <v>47</v>
      </c>
      <c r="D20" s="42">
        <f>IFERROR(SUMIFS(표1[구입수량],표1[난이도],추이분석!$A20,표1[제조사],추이분석!$B20,표1[구입월],추이분석!D$3),0)</f>
        <v>0</v>
      </c>
      <c r="E20" s="42">
        <f>IFERROR(SUMIFS(표1[구입수량],표1[난이도],추이분석!$A20,표1[제조사],추이분석!$B20,표1[구입월],추이분석!E$3),0)</f>
        <v>11500</v>
      </c>
      <c r="F20" s="42">
        <f>IFERROR(SUMIFS(표1[구입수량],표1[난이도],추이분석!$A20,표1[제조사],추이분석!$B20,표1[구입월],추이분석!F$3),0)</f>
        <v>3300</v>
      </c>
      <c r="G20" s="42">
        <f>IFERROR(SUMIFS(표1[구입수량],표1[난이도],추이분석!$A20,표1[제조사],추이분석!$B20,표1[구입월],추이분석!G$3),0)</f>
        <v>3000</v>
      </c>
      <c r="H20" s="42">
        <f>IFERROR(SUMIFS(표1[구입수량],표1[난이도],추이분석!$A20,표1[제조사],추이분석!$B20,표1[구입월],추이분석!H$3),0)</f>
        <v>9500</v>
      </c>
      <c r="I20" s="42">
        <f>IFERROR(SUMIFS(표1[구입수량],표1[난이도],추이분석!$A20,표1[제조사],추이분석!$B20,표1[구입월],추이분석!I$3),0)</f>
        <v>6700</v>
      </c>
      <c r="J20" s="42">
        <f>IFERROR(SUMIFS(표1[구입수량],표1[난이도],추이분석!$A20,표1[제조사],추이분석!$B20,표1[구입월],추이분석!J$3),0)</f>
        <v>0</v>
      </c>
      <c r="K20" s="42">
        <f>IFERROR(SUMIFS(표1[구입수량],표1[난이도],추이분석!$A20,표1[제조사],추이분석!$B20,표1[구입월],추이분석!K$3),0)</f>
        <v>0</v>
      </c>
      <c r="L20" s="42">
        <f>IFERROR(SUMIFS(표1[구입수량],표1[난이도],추이분석!$A20,표1[제조사],추이분석!$B20,표1[구입월],추이분석!L$3),0)</f>
        <v>0</v>
      </c>
      <c r="M20" s="42">
        <f>IFERROR(SUMIFS(표1[구입수량],표1[난이도],추이분석!$A20,표1[제조사],추이분석!$B20,표1[구입월],추이분석!M$3),0)</f>
        <v>0</v>
      </c>
      <c r="N20" s="42">
        <f>IFERROR(SUMIFS(표1[구입수량],표1[난이도],추이분석!$A20,표1[제조사],추이분석!$B20,표1[구입월],추이분석!N$3),0)</f>
        <v>0</v>
      </c>
      <c r="O20" s="42">
        <f>IFERROR(SUMIFS(표1[구입수량],표1[난이도],추이분석!$A20,표1[제조사],추이분석!$B20,표1[구입월],추이분석!O$3),0)</f>
        <v>0</v>
      </c>
      <c r="P20" s="73"/>
      <c r="Q20" s="40">
        <f>IFERROR(SUM(D20:F20),0)</f>
        <v>14800</v>
      </c>
      <c r="R20" s="41"/>
      <c r="S20" s="40">
        <f>IFERROR(SUM(G20:I20),0)</f>
        <v>19200</v>
      </c>
      <c r="T20" s="41"/>
      <c r="U20" s="40">
        <f>IFERROR(SUM(J20:L20),0)</f>
        <v>0</v>
      </c>
      <c r="V20" s="41"/>
      <c r="W20" s="40">
        <f>IFERROR(SUM(M20:O20),0)</f>
        <v>0</v>
      </c>
      <c r="X20" s="41"/>
    </row>
    <row r="21" spans="1:25" ht="20.100000000000001" customHeight="1" x14ac:dyDescent="0.3">
      <c r="A21" s="52" t="s">
        <v>110</v>
      </c>
      <c r="B21" s="53" t="s">
        <v>105</v>
      </c>
      <c r="C21" s="31" t="s">
        <v>49</v>
      </c>
      <c r="D21" s="61">
        <f>IFERROR(SUMIFS(표1[구입금액],표1[난이도],추이분석!$A21,표1[제조사],추이분석!$B21,표1[구입월],추이분석!D$3),0)</f>
        <v>0</v>
      </c>
      <c r="E21" s="61">
        <f>IFERROR(SUMIFS(표1[구입금액],표1[난이도],추이분석!$A21,표1[제조사],추이분석!$B21,표1[구입월],추이분석!E$3),0)</f>
        <v>65895117</v>
      </c>
      <c r="F21" s="61">
        <f>IFERROR(SUMIFS(표1[구입금액],표1[난이도],추이분석!$A21,표1[제조사],추이분석!$B21,표1[구입월],추이분석!F$3),0)</f>
        <v>21425785</v>
      </c>
      <c r="G21" s="61">
        <f>IFERROR(SUMIFS(표1[구입금액],표1[난이도],추이분석!$A21,표1[제조사],추이분석!$B21,표1[구입월],추이분석!G$3),0)</f>
        <v>21818449</v>
      </c>
      <c r="H21" s="61">
        <f>IFERROR(SUMIFS(표1[구입금액],표1[난이도],추이분석!$A21,표1[제조사],추이분석!$B21,표1[구입월],추이분석!H$3),0)</f>
        <v>22180830</v>
      </c>
      <c r="I21" s="61">
        <f>IFERROR(SUMIFS(표1[구입금액],표1[난이도],추이분석!$A21,표1[제조사],추이분석!$B21,표1[구입월],추이분석!I$3),0)</f>
        <v>66209172</v>
      </c>
      <c r="J21" s="61">
        <f>IFERROR(SUMIFS(표1[구입금액],표1[난이도],추이분석!$A21,표1[제조사],추이분석!$B21,표1[구입월],추이분석!J$3),0)</f>
        <v>0</v>
      </c>
      <c r="K21" s="61">
        <f>IFERROR(SUMIFS(표1[구입금액],표1[난이도],추이분석!$A21,표1[제조사],추이분석!$B21,표1[구입월],추이분석!K$3),0)</f>
        <v>0</v>
      </c>
      <c r="L21" s="61">
        <f>IFERROR(SUMIFS(표1[구입금액],표1[난이도],추이분석!$A21,표1[제조사],추이분석!$B21,표1[구입월],추이분석!L$3),0)</f>
        <v>0</v>
      </c>
      <c r="M21" s="61">
        <f>IFERROR(SUMIFS(표1[구입금액],표1[난이도],추이분석!$A21,표1[제조사],추이분석!$B21,표1[구입월],추이분석!M$3),0)</f>
        <v>0</v>
      </c>
      <c r="N21" s="61">
        <f>IFERROR(SUMIFS(표1[구입금액],표1[난이도],추이분석!$A21,표1[제조사],추이분석!$B21,표1[구입월],추이분석!N$3),0)</f>
        <v>0</v>
      </c>
      <c r="O21" s="61">
        <f>IFERROR(SUMIFS(표1[구입금액],표1[난이도],추이분석!$A21,표1[제조사],추이분석!$B21,표1[구입월],추이분석!O$3),0)</f>
        <v>0</v>
      </c>
      <c r="P21" s="74"/>
      <c r="Q21" s="37" t="s">
        <v>53</v>
      </c>
      <c r="R21" s="39">
        <f>IFERROR(Q20/SUM($D$26:$F$26),0)</f>
        <v>0.32743362831858408</v>
      </c>
      <c r="S21" s="37" t="s">
        <v>53</v>
      </c>
      <c r="T21" s="39">
        <f>IFERROR(S20/SUM($G$26:$I$26),0)</f>
        <v>0.47174447174447176</v>
      </c>
      <c r="U21" s="37" t="s">
        <v>53</v>
      </c>
      <c r="V21" s="39">
        <f>IFERROR(U20/SUM($J$26:$L$26),0)</f>
        <v>0</v>
      </c>
      <c r="W21" s="37" t="s">
        <v>53</v>
      </c>
      <c r="X21" s="39">
        <f>IFERROR(W20/SUM($M$26:$O$26),0)</f>
        <v>0</v>
      </c>
    </row>
    <row r="22" spans="1:25" ht="20.100000000000001" customHeight="1" x14ac:dyDescent="0.3">
      <c r="A22" s="52" t="s">
        <v>110</v>
      </c>
      <c r="B22" s="32" t="s">
        <v>113</v>
      </c>
      <c r="C22" s="31" t="s">
        <v>46</v>
      </c>
      <c r="D22" s="42">
        <f>IFERROR(SUMIFS(표1[구입수량],표1[난이도],추이분석!$A22,표1[제조사],추이분석!$B22,표1[구입월],추이분석!D$3),0)</f>
        <v>10300</v>
      </c>
      <c r="E22" s="42">
        <f>IFERROR(SUMIFS(표1[구입수량],표1[난이도],추이분석!$A22,표1[제조사],추이분석!$B22,표1[구입월],추이분석!E$3),0)</f>
        <v>0</v>
      </c>
      <c r="F22" s="42">
        <f>IFERROR(SUMIFS(표1[구입수량],표1[난이도],추이분석!$A22,표1[제조사],추이분석!$B22,표1[구입월],추이분석!F$3),0)</f>
        <v>0</v>
      </c>
      <c r="G22" s="42">
        <f>IFERROR(SUMIFS(표1[구입수량],표1[난이도],추이분석!$A22,표1[제조사],추이분석!$B22,표1[구입월],추이분석!G$3),0)</f>
        <v>4000</v>
      </c>
      <c r="H22" s="42">
        <f>IFERROR(SUMIFS(표1[구입수량],표1[난이도],추이분석!$A22,표1[제조사],추이분석!$B22,표1[구입월],추이분석!H$3),0)</f>
        <v>5500</v>
      </c>
      <c r="I22" s="42">
        <f>IFERROR(SUMIFS(표1[구입수량],표1[난이도],추이분석!$A22,표1[제조사],추이분석!$B22,표1[구입월],추이분석!I$3),0)</f>
        <v>0</v>
      </c>
      <c r="J22" s="42">
        <f>IFERROR(SUMIFS(표1[구입수량],표1[난이도],추이분석!$A22,표1[제조사],추이분석!$B22,표1[구입월],추이분석!J$3),0)</f>
        <v>6500</v>
      </c>
      <c r="K22" s="42">
        <f>IFERROR(SUMIFS(표1[구입수량],표1[난이도],추이분석!$A22,표1[제조사],추이분석!$B22,표1[구입월],추이분석!K$3),0)</f>
        <v>0</v>
      </c>
      <c r="L22" s="42">
        <f>IFERROR(SUMIFS(표1[구입수량],표1[난이도],추이분석!$A22,표1[제조사],추이분석!$B22,표1[구입월],추이분석!L$3),0)</f>
        <v>0</v>
      </c>
      <c r="M22" s="42">
        <f>IFERROR(SUMIFS(표1[구입수량],표1[난이도],추이분석!$A22,표1[제조사],추이분석!$B22,표1[구입월],추이분석!M$3),0)</f>
        <v>0</v>
      </c>
      <c r="N22" s="42">
        <f>IFERROR(SUMIFS(표1[구입수량],표1[난이도],추이분석!$A22,표1[제조사],추이분석!$B22,표1[구입월],추이분석!N$3),0)</f>
        <v>0</v>
      </c>
      <c r="O22" s="42">
        <f>IFERROR(SUMIFS(표1[구입수량],표1[난이도],추이분석!$A22,표1[제조사],추이분석!$B22,표1[구입월],추이분석!O$3),0)</f>
        <v>0</v>
      </c>
      <c r="P22" s="73"/>
      <c r="Q22" s="40">
        <f>IFERROR(SUM(D22:F22),0)</f>
        <v>10300</v>
      </c>
      <c r="R22" s="41"/>
      <c r="S22" s="40">
        <f>IFERROR(SUM(G22:I22),0)</f>
        <v>9500</v>
      </c>
      <c r="T22" s="41"/>
      <c r="U22" s="40">
        <f>IFERROR(SUM(J22:L22),0)</f>
        <v>6500</v>
      </c>
      <c r="V22" s="41"/>
      <c r="W22" s="40">
        <f>IFERROR(SUM(M22:O22),0)</f>
        <v>0</v>
      </c>
      <c r="X22" s="41"/>
    </row>
    <row r="23" spans="1:25" ht="20.100000000000001" customHeight="1" x14ac:dyDescent="0.3">
      <c r="A23" s="52" t="s">
        <v>110</v>
      </c>
      <c r="B23" s="53" t="s">
        <v>107</v>
      </c>
      <c r="C23" s="31" t="s">
        <v>48</v>
      </c>
      <c r="D23" s="61">
        <f>IFERROR(SUMIFS(표1[구입금액],표1[난이도],추이분석!$A23,표1[제조사],추이분석!$B23,표1[구입월],추이분석!D$3),0)</f>
        <v>312691630</v>
      </c>
      <c r="E23" s="61">
        <f>IFERROR(SUMIFS(표1[구입금액],표1[난이도],추이분석!$A23,표1[제조사],추이분석!$B23,표1[구입월],추이분석!E$3),0)</f>
        <v>0</v>
      </c>
      <c r="F23" s="61">
        <f>IFERROR(SUMIFS(표1[구입금액],표1[난이도],추이분석!$A23,표1[제조사],추이분석!$B23,표1[구입월],추이분석!F$3),0)</f>
        <v>0</v>
      </c>
      <c r="G23" s="61">
        <f>IFERROR(SUMIFS(표1[구입금액],표1[난이도],추이분석!$A23,표1[제조사],추이분석!$B23,표1[구입월],추이분석!G$3),0)</f>
        <v>20216628</v>
      </c>
      <c r="H23" s="61">
        <f>IFERROR(SUMIFS(표1[구입금액],표1[난이도],추이분석!$A23,표1[제조사],추이분석!$B23,표1[구입월],추이분석!H$3),0)</f>
        <v>83226093</v>
      </c>
      <c r="I23" s="61">
        <f>IFERROR(SUMIFS(표1[구입금액],표1[난이도],추이분석!$A23,표1[제조사],추이분석!$B23,표1[구입월],추이분석!I$3),0)</f>
        <v>0</v>
      </c>
      <c r="J23" s="61">
        <f>IFERROR(SUMIFS(표1[구입금액],표1[난이도],추이분석!$A23,표1[제조사],추이분석!$B23,표1[구입월],추이분석!J$3),0)</f>
        <v>29570095</v>
      </c>
      <c r="K23" s="61">
        <f>IFERROR(SUMIFS(표1[구입금액],표1[난이도],추이분석!$A23,표1[제조사],추이분석!$B23,표1[구입월],추이분석!K$3),0)</f>
        <v>0</v>
      </c>
      <c r="L23" s="61">
        <f>IFERROR(SUMIFS(표1[구입금액],표1[난이도],추이분석!$A23,표1[제조사],추이분석!$B23,표1[구입월],추이분석!L$3),0)</f>
        <v>0</v>
      </c>
      <c r="M23" s="61">
        <f>IFERROR(SUMIFS(표1[구입금액],표1[난이도],추이분석!$A23,표1[제조사],추이분석!$B23,표1[구입월],추이분석!M$3),0)</f>
        <v>0</v>
      </c>
      <c r="N23" s="61">
        <f>IFERROR(SUMIFS(표1[구입금액],표1[난이도],추이분석!$A23,표1[제조사],추이분석!$B23,표1[구입월],추이분석!N$3),0)</f>
        <v>0</v>
      </c>
      <c r="O23" s="61">
        <f>IFERROR(SUMIFS(표1[구입금액],표1[난이도],추이분석!$A23,표1[제조사],추이분석!$B23,표1[구입월],추이분석!O$3),0)</f>
        <v>0</v>
      </c>
      <c r="P23" s="74"/>
      <c r="Q23" s="37" t="s">
        <v>53</v>
      </c>
      <c r="R23" s="39">
        <f>IFERROR(Q22/SUM($D$26:$F$26),0)</f>
        <v>0.22787610619469026</v>
      </c>
      <c r="S23" s="37" t="s">
        <v>53</v>
      </c>
      <c r="T23" s="39">
        <f>IFERROR(S22/SUM($G$26:$I$26),0)</f>
        <v>0.2334152334152334</v>
      </c>
      <c r="U23" s="37" t="s">
        <v>53</v>
      </c>
      <c r="V23" s="39">
        <f>IFERROR(U22/SUM($J$26:$L$26),0)</f>
        <v>1</v>
      </c>
      <c r="W23" s="37" t="s">
        <v>53</v>
      </c>
      <c r="X23" s="39">
        <f>IFERROR(W22/SUM($M$26:$O$26),0)</f>
        <v>0</v>
      </c>
    </row>
    <row r="24" spans="1:25" ht="20.100000000000001" customHeight="1" x14ac:dyDescent="0.3">
      <c r="A24" s="52" t="s">
        <v>110</v>
      </c>
      <c r="B24" s="32" t="s">
        <v>7</v>
      </c>
      <c r="C24" s="31" t="s">
        <v>47</v>
      </c>
      <c r="D24" s="42">
        <f>IFERROR(SUMIFS(표1[구입수량],표1[난이도],추이분석!$A24,표1[제조사],추이분석!$B24,표1[구입월],추이분석!D$3),0)</f>
        <v>7800</v>
      </c>
      <c r="E24" s="42">
        <f>IFERROR(SUMIFS(표1[구입수량],표1[난이도],추이분석!$A24,표1[제조사],추이분석!$B24,표1[구입월],추이분석!E$3),0)</f>
        <v>9000</v>
      </c>
      <c r="F24" s="42">
        <f>IFERROR(SUMIFS(표1[구입수량],표1[난이도],추이분석!$A24,표1[제조사],추이분석!$B24,표1[구입월],추이분석!F$3),0)</f>
        <v>3300</v>
      </c>
      <c r="G24" s="42">
        <f>IFERROR(SUMIFS(표1[구입수량],표1[난이도],추이분석!$A24,표1[제조사],추이분석!$B24,표1[구입월],추이분석!G$3),0)</f>
        <v>4000</v>
      </c>
      <c r="H24" s="42">
        <f>IFERROR(SUMIFS(표1[구입수량],표1[난이도],추이분석!$A24,표1[제조사],추이분석!$B24,표1[구입월],추이분석!H$3),0)</f>
        <v>2000</v>
      </c>
      <c r="I24" s="42">
        <f>IFERROR(SUMIFS(표1[구입수량],표1[난이도],추이분석!$A24,표1[제조사],추이분석!$B24,표1[구입월],추이분석!I$3),0)</f>
        <v>6000</v>
      </c>
      <c r="J24" s="42">
        <f>IFERROR(SUMIFS(표1[구입수량],표1[난이도],추이분석!$A24,표1[제조사],추이분석!$B24,표1[구입월],추이분석!J$3),0)</f>
        <v>0</v>
      </c>
      <c r="K24" s="42">
        <f>IFERROR(SUMIFS(표1[구입수량],표1[난이도],추이분석!$A24,표1[제조사],추이분석!$B24,표1[구입월],추이분석!K$3),0)</f>
        <v>0</v>
      </c>
      <c r="L24" s="42">
        <f>IFERROR(SUMIFS(표1[구입수량],표1[난이도],추이분석!$A24,표1[제조사],추이분석!$B24,표1[구입월],추이분석!L$3),0)</f>
        <v>0</v>
      </c>
      <c r="M24" s="42">
        <f>IFERROR(SUMIFS(표1[구입수량],표1[난이도],추이분석!$A24,표1[제조사],추이분석!$B24,표1[구입월],추이분석!M$3),0)</f>
        <v>0</v>
      </c>
      <c r="N24" s="42">
        <f>IFERROR(SUMIFS(표1[구입수량],표1[난이도],추이분석!$A24,표1[제조사],추이분석!$B24,표1[구입월],추이분석!N$3),0)</f>
        <v>0</v>
      </c>
      <c r="O24" s="42">
        <f>IFERROR(SUMIFS(표1[구입수량],표1[난이도],추이분석!$A24,표1[제조사],추이분석!$B24,표1[구입월],추이분석!O$3),0)</f>
        <v>0</v>
      </c>
      <c r="P24" s="73"/>
      <c r="Q24" s="40">
        <f>IFERROR(SUM(D24:F24),0)</f>
        <v>20100</v>
      </c>
      <c r="R24" s="41"/>
      <c r="S24" s="40">
        <f>IFERROR(SUM(G24:I24),0)</f>
        <v>12000</v>
      </c>
      <c r="T24" s="41"/>
      <c r="U24" s="40">
        <f>IFERROR(SUM(J24:L24),0)</f>
        <v>0</v>
      </c>
      <c r="V24" s="41"/>
      <c r="W24" s="40">
        <f>IFERROR(SUM(M24:O24),0)</f>
        <v>0</v>
      </c>
      <c r="X24" s="41"/>
    </row>
    <row r="25" spans="1:25" ht="20.100000000000001" customHeight="1" x14ac:dyDescent="0.3">
      <c r="A25" s="53" t="s">
        <v>110</v>
      </c>
      <c r="B25" s="53" t="s">
        <v>7</v>
      </c>
      <c r="C25" s="31" t="s">
        <v>49</v>
      </c>
      <c r="D25" s="61">
        <f>IFERROR(SUMIFS(표1[구입금액],표1[난이도],추이분석!$A25,표1[제조사],추이분석!$B25,표1[구입월],추이분석!D$3),0)</f>
        <v>42700402</v>
      </c>
      <c r="E25" s="61">
        <f>IFERROR(SUMIFS(표1[구입금액],표1[난이도],추이분석!$A25,표1[제조사],추이분석!$B25,표1[구입월],추이분석!E$3),0)</f>
        <v>21975340</v>
      </c>
      <c r="F25" s="61">
        <f>IFERROR(SUMIFS(표1[구입금액],표1[난이도],추이분석!$A25,표1[제조사],추이분석!$B25,표1[구입월],추이분석!F$3),0)</f>
        <v>21883821</v>
      </c>
      <c r="G25" s="61">
        <f>IFERROR(SUMIFS(표1[구입금액],표1[난이도],추이분석!$A25,표1[제조사],추이분석!$B25,표1[구입월],추이분석!G$3),0)</f>
        <v>22053787</v>
      </c>
      <c r="H25" s="61">
        <f>IFERROR(SUMIFS(표1[구입금액],표1[난이도],추이분석!$A25,표1[제조사],추이분석!$B25,표1[구입월],추이분석!H$3),0)</f>
        <v>24840000</v>
      </c>
      <c r="I25" s="61">
        <f>IFERROR(SUMIFS(표1[구입금액],표1[난이도],추이분석!$A25,표1[제조사],추이분석!$B25,표1[구입월],추이분석!I$3),0)</f>
        <v>41507472</v>
      </c>
      <c r="J25" s="61">
        <f>IFERROR(SUMIFS(표1[구입금액],표1[난이도],추이분석!$A25,표1[제조사],추이분석!$B25,표1[구입월],추이분석!J$3),0)</f>
        <v>0</v>
      </c>
      <c r="K25" s="61">
        <f>IFERROR(SUMIFS(표1[구입금액],표1[난이도],추이분석!$A25,표1[제조사],추이분석!$B25,표1[구입월],추이분석!K$3),0)</f>
        <v>0</v>
      </c>
      <c r="L25" s="61">
        <f>IFERROR(SUMIFS(표1[구입금액],표1[난이도],추이분석!$A25,표1[제조사],추이분석!$B25,표1[구입월],추이분석!L$3),0)</f>
        <v>0</v>
      </c>
      <c r="M25" s="61">
        <f>IFERROR(SUMIFS(표1[구입금액],표1[난이도],추이분석!$A25,표1[제조사],추이분석!$B25,표1[구입월],추이분석!M$3),0)</f>
        <v>0</v>
      </c>
      <c r="N25" s="61">
        <f>IFERROR(SUMIFS(표1[구입금액],표1[난이도],추이분석!$A25,표1[제조사],추이분석!$B25,표1[구입월],추이분석!N$3),0)</f>
        <v>0</v>
      </c>
      <c r="O25" s="61">
        <f>IFERROR(SUMIFS(표1[구입금액],표1[난이도],추이분석!$A25,표1[제조사],추이분석!$B25,표1[구입월],추이분석!O$3),0)</f>
        <v>0</v>
      </c>
      <c r="P25" s="74"/>
      <c r="Q25" s="37" t="s">
        <v>53</v>
      </c>
      <c r="R25" s="39">
        <f>IFERROR(Q24/SUM($D$26:$F$26),0)</f>
        <v>0.44469026548672569</v>
      </c>
      <c r="S25" s="37" t="s">
        <v>53</v>
      </c>
      <c r="T25" s="39">
        <f>IFERROR(S24/SUM($G$26:$I$26),0)</f>
        <v>0.29484029484029484</v>
      </c>
      <c r="U25" s="37" t="s">
        <v>53</v>
      </c>
      <c r="V25" s="39">
        <f>IFERROR(U24/SUM($J$26:$L$26),0)</f>
        <v>0</v>
      </c>
      <c r="W25" s="37" t="s">
        <v>53</v>
      </c>
      <c r="X25" s="39">
        <f>IFERROR(W24/SUM($M$26:$O$26),0)</f>
        <v>0</v>
      </c>
    </row>
    <row r="26" spans="1:25" ht="20.100000000000001" customHeight="1" x14ac:dyDescent="0.3">
      <c r="A26" s="43" t="s">
        <v>111</v>
      </c>
      <c r="B26" s="44"/>
      <c r="C26" s="45" t="s">
        <v>47</v>
      </c>
      <c r="D26" s="46">
        <f>IFERROR(D20+D22+D24,0)</f>
        <v>18100</v>
      </c>
      <c r="E26" s="46">
        <f t="shared" ref="E26:W26" si="4">IFERROR(E20+E22+E24,0)</f>
        <v>20500</v>
      </c>
      <c r="F26" s="46">
        <f t="shared" si="4"/>
        <v>6600</v>
      </c>
      <c r="G26" s="46">
        <f t="shared" si="4"/>
        <v>11000</v>
      </c>
      <c r="H26" s="46">
        <f t="shared" si="4"/>
        <v>17000</v>
      </c>
      <c r="I26" s="46">
        <f t="shared" si="4"/>
        <v>12700</v>
      </c>
      <c r="J26" s="46">
        <f t="shared" si="4"/>
        <v>6500</v>
      </c>
      <c r="K26" s="46">
        <f t="shared" si="4"/>
        <v>0</v>
      </c>
      <c r="L26" s="46">
        <f t="shared" si="4"/>
        <v>0</v>
      </c>
      <c r="M26" s="46">
        <f t="shared" si="4"/>
        <v>0</v>
      </c>
      <c r="N26" s="46">
        <f t="shared" si="4"/>
        <v>0</v>
      </c>
      <c r="O26" s="46">
        <f t="shared" si="4"/>
        <v>0</v>
      </c>
      <c r="P26" s="75"/>
      <c r="Q26" s="47">
        <f t="shared" si="4"/>
        <v>45200</v>
      </c>
      <c r="R26" s="48"/>
      <c r="S26" s="47">
        <f t="shared" si="4"/>
        <v>40700</v>
      </c>
      <c r="T26" s="48"/>
      <c r="U26" s="47">
        <f t="shared" si="4"/>
        <v>6500</v>
      </c>
      <c r="V26" s="48"/>
      <c r="W26" s="47">
        <f t="shared" si="4"/>
        <v>0</v>
      </c>
      <c r="X26" s="48"/>
    </row>
    <row r="27" spans="1:25" ht="20.100000000000001" customHeight="1" thickBot="1" x14ac:dyDescent="0.35">
      <c r="A27" s="49" t="s">
        <v>50</v>
      </c>
      <c r="B27" s="50"/>
      <c r="C27" s="51" t="s">
        <v>49</v>
      </c>
      <c r="D27" s="62">
        <f>IFERROR(D21+D23+D25,0)</f>
        <v>355392032</v>
      </c>
      <c r="E27" s="62">
        <f t="shared" ref="E27:O27" si="5">IFERROR(E21+E23+E25,0)</f>
        <v>87870457</v>
      </c>
      <c r="F27" s="62">
        <f t="shared" si="5"/>
        <v>43309606</v>
      </c>
      <c r="G27" s="62">
        <f t="shared" si="5"/>
        <v>64088864</v>
      </c>
      <c r="H27" s="62">
        <f t="shared" si="5"/>
        <v>130246923</v>
      </c>
      <c r="I27" s="62">
        <f t="shared" si="5"/>
        <v>107716644</v>
      </c>
      <c r="J27" s="62">
        <f t="shared" si="5"/>
        <v>29570095</v>
      </c>
      <c r="K27" s="62">
        <f t="shared" si="5"/>
        <v>0</v>
      </c>
      <c r="L27" s="62">
        <f t="shared" si="5"/>
        <v>0</v>
      </c>
      <c r="M27" s="62">
        <f t="shared" si="5"/>
        <v>0</v>
      </c>
      <c r="N27" s="62">
        <f t="shared" si="5"/>
        <v>0</v>
      </c>
      <c r="O27" s="62">
        <f t="shared" si="5"/>
        <v>0</v>
      </c>
      <c r="P27" s="77"/>
      <c r="Q27" s="65">
        <f>IFERROR(SUM(D27:F27),0)</f>
        <v>486572095</v>
      </c>
      <c r="R27" s="66"/>
      <c r="S27" s="65">
        <f>IFERROR(SUM(G27:I27),0)</f>
        <v>302052431</v>
      </c>
      <c r="T27" s="66"/>
      <c r="U27" s="65">
        <f>IFERROR(SUM(J27:L27),0)</f>
        <v>29570095</v>
      </c>
      <c r="V27" s="66"/>
      <c r="W27" s="65">
        <f>IFERROR(SUM(M27:O27),0)</f>
        <v>0</v>
      </c>
      <c r="X27" s="66"/>
      <c r="Y27" s="67"/>
    </row>
    <row r="28" spans="1:25" ht="15" customHeight="1" x14ac:dyDescent="0.3">
      <c r="A28" s="33"/>
      <c r="B28" s="33"/>
      <c r="C28" s="21"/>
    </row>
    <row r="29" spans="1:25" ht="15" customHeight="1" x14ac:dyDescent="0.3"/>
  </sheetData>
  <phoneticPr fontId="1" type="noConversion"/>
  <pageMargins left="0.70866141732283472" right="0.70866141732283472" top="0.74803149606299213" bottom="0.74803149606299213" header="0.31496062992125984" footer="0.31496062992125984"/>
  <pageSetup paperSize="9" scale="38" orientation="landscape" r:id="rId1"/>
  <colBreaks count="1" manualBreakCount="1">
    <brk id="24" max="53" man="1"/>
  </colBreaks>
  <extLst>
    <ext xmlns:x14="http://schemas.microsoft.com/office/spreadsheetml/2009/9/main" uri="{05C60535-1F16-4fd2-B633-F4F36F0B64E0}">
      <x14:sparklineGroups xmlns:xm="http://schemas.microsoft.com/office/excel/2006/main">
        <x14:sparklineGroup lineWeight="0.5" displayEmptyCellsAs="gap" markers="1" high="1" low="1" first="1" last="1" negative="1" displayXAxis="1" displayHidden="1" xr2:uid="{45D6578A-D85B-4AB9-BA4A-417BDEF07938}">
          <x14:colorSeries rgb="FF000000"/>
          <x14:colorNegative theme="1"/>
          <x14:colorAxis rgb="FF000000"/>
          <x14:colorMarkers theme="1"/>
          <x14:colorFirst theme="1"/>
          <x14:colorLast theme="1"/>
          <x14:colorHigh rgb="FFFF0000"/>
          <x14:colorLow theme="1"/>
          <x14:sparklines>
            <x14:sparkline>
              <xm:f>추이분석!D4:O4</xm:f>
              <xm:sqref>P4</xm:sqref>
            </x14:sparkline>
            <x14:sparkline>
              <xm:f>추이분석!D5:O5</xm:f>
              <xm:sqref>P5</xm:sqref>
            </x14:sparkline>
            <x14:sparkline>
              <xm:f>추이분석!D6:O6</xm:f>
              <xm:sqref>P6</xm:sqref>
            </x14:sparkline>
            <x14:sparkline>
              <xm:f>추이분석!D7:O7</xm:f>
              <xm:sqref>P7</xm:sqref>
            </x14:sparkline>
            <x14:sparkline>
              <xm:f>추이분석!D8:O8</xm:f>
              <xm:sqref>P8</xm:sqref>
            </x14:sparkline>
            <x14:sparkline>
              <xm:f>추이분석!D9:O9</xm:f>
              <xm:sqref>P9</xm:sqref>
            </x14:sparkline>
            <x14:sparkline>
              <xm:f>추이분석!D10:O10</xm:f>
              <xm:sqref>P10</xm:sqref>
            </x14:sparkline>
            <x14:sparkline>
              <xm:f>추이분석!D11:O11</xm:f>
              <xm:sqref>P11</xm:sqref>
            </x14:sparkline>
            <x14:sparkline>
              <xm:f>추이분석!D12:O12</xm:f>
              <xm:sqref>P12</xm:sqref>
            </x14:sparkline>
            <x14:sparkline>
              <xm:f>추이분석!D13:O13</xm:f>
              <xm:sqref>P13</xm:sqref>
            </x14:sparkline>
            <x14:sparkline>
              <xm:f>추이분석!D14:O14</xm:f>
              <xm:sqref>P14</xm:sqref>
            </x14:sparkline>
            <x14:sparkline>
              <xm:f>추이분석!D15:O15</xm:f>
              <xm:sqref>P15</xm:sqref>
            </x14:sparkline>
            <x14:sparkline>
              <xm:f>추이분석!D16:O16</xm:f>
              <xm:sqref>P16</xm:sqref>
            </x14:sparkline>
            <x14:sparkline>
              <xm:f>추이분석!D17:O17</xm:f>
              <xm:sqref>P17</xm:sqref>
            </x14:sparkline>
            <x14:sparkline>
              <xm:f>추이분석!D18:O18</xm:f>
              <xm:sqref>P18</xm:sqref>
            </x14:sparkline>
            <x14:sparkline>
              <xm:f>추이분석!D19:O19</xm:f>
              <xm:sqref>P19</xm:sqref>
            </x14:sparkline>
            <x14:sparkline>
              <xm:f>추이분석!D20:O20</xm:f>
              <xm:sqref>P20</xm:sqref>
            </x14:sparkline>
            <x14:sparkline>
              <xm:f>추이분석!D21:O21</xm:f>
              <xm:sqref>P21</xm:sqref>
            </x14:sparkline>
            <x14:sparkline>
              <xm:f>추이분석!D22:O22</xm:f>
              <xm:sqref>P22</xm:sqref>
            </x14:sparkline>
            <x14:sparkline>
              <xm:f>추이분석!D23:O23</xm:f>
              <xm:sqref>P23</xm:sqref>
            </x14:sparkline>
            <x14:sparkline>
              <xm:f>추이분석!D24:O24</xm:f>
              <xm:sqref>P24</xm:sqref>
            </x14:sparkline>
            <x14:sparkline>
              <xm:f>추이분석!D25:O25</xm:f>
              <xm:sqref>P25</xm:sqref>
            </x14:sparkline>
            <x14:sparkline>
              <xm:f>추이분석!D26:O26</xm:f>
              <xm:sqref>P26</xm:sqref>
            </x14:sparkline>
            <x14:sparkline>
              <xm:f>추이분석!D27:O27</xm:f>
              <xm:sqref>P27</xm:sqref>
            </x14:sparkline>
          </x14:sparklines>
        </x14:sparklineGroup>
      </x14:sparklineGroup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기초데이터</vt:lpstr>
      <vt:lpstr>추이분석</vt:lpstr>
      <vt:lpstr>추이분석!Print_Area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yuson</dc:creator>
  <cp:lastModifiedBy>yuson</cp:lastModifiedBy>
  <cp:lastPrinted>2023-08-08T00:09:20Z</cp:lastPrinted>
  <dcterms:created xsi:type="dcterms:W3CDTF">2023-08-03T02:02:45Z</dcterms:created>
  <dcterms:modified xsi:type="dcterms:W3CDTF">2023-08-08T03:19:49Z</dcterms:modified>
</cp:coreProperties>
</file>